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Repairs" sheetId="3" state="visible" r:id="rId3"/>
  </sheets>
  <definedNames>
    <definedName name="_xlnm.Print_Area" localSheetId="1">'Settings'!$A$1:$D$16</definedName>
    <definedName name="_xlnm._FilterDatabase" localSheetId="2" hidden="1">'Repairs'!$A$3:$W$44</definedName>
    <definedName name="_xlnm.Print_Titles" localSheetId="2">'Repairs'!$3:$3</definedName>
    <definedName name="_xlnm.Print_Area" localSheetId="2">'Repairs'!$A$1:$T$44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$&quot;#,##0"/>
    <numFmt numFmtId="166" formatCode="&quot;×&quot;0.0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B6675"/>
      <sz val="10"/>
    </font>
    <font>
      <name val="Calibri"/>
      <b val="1"/>
      <color rgb="00F26A1B"/>
      <sz val="10"/>
    </font>
    <font>
      <name val="Calibri"/>
      <b val="1"/>
      <color rgb="001D2530"/>
      <sz val="11"/>
    </font>
    <font>
      <name val="Calibri"/>
      <i val="1"/>
      <color rgb="005B6675"/>
      <sz val="9"/>
    </font>
    <font>
      <name val="Calibri"/>
      <color rgb="001D2530"/>
      <sz val="11"/>
    </font>
    <font>
      <name val="Calibri"/>
      <b val="1"/>
      <color rgb="00FFFFFF"/>
      <sz val="10"/>
    </font>
    <font>
      <name val="Calibri"/>
      <color rgb="005B6675"/>
      <sz val="11"/>
    </font>
    <font>
      <name val="Calibri"/>
      <color rgb="005B6675"/>
      <sz val="9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FF8E1"/>
      </patternFill>
    </fill>
  </fills>
  <borders count="3">
    <border>
      <left/>
      <right/>
      <top/>
      <bottom/>
      <diagonal/>
    </border>
    <border>
      <bottom style="medium">
        <color rgb="00F26A1B"/>
      </bottom>
    </border>
    <border>
      <left style="thin">
        <color rgb="00D9DEE5"/>
      </left>
      <right style="thin">
        <color rgb="00D9DEE5"/>
      </right>
      <top style="thin">
        <color rgb="00D9DEE5"/>
      </top>
      <bottom style="thin">
        <color rgb="00D9DEE5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1" applyAlignment="1" pivotButton="0" quotePrefix="0" xfId="0">
      <alignment indent="1"/>
    </xf>
    <xf numFmtId="0" fontId="0" fillId="0" borderId="1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vertical="top" wrapText="1"/>
    </xf>
    <xf numFmtId="0" fontId="6" fillId="3" borderId="2" pivotButton="0" quotePrefix="0" xfId="0"/>
    <xf numFmtId="0" fontId="6" fillId="0" borderId="2" pivotButton="0" quotePrefix="0" xfId="0"/>
    <xf numFmtId="164" fontId="6" fillId="3" borderId="2" applyProtection="1" pivotButton="0" quotePrefix="0" xfId="0">
      <protection locked="0" hidden="0"/>
    </xf>
    <xf numFmtId="0" fontId="7" fillId="2" borderId="2" applyAlignment="1" pivotButton="0" quotePrefix="0" xfId="0">
      <alignment horizontal="left" vertical="center" wrapText="1" indent="1"/>
    </xf>
    <xf numFmtId="0" fontId="7" fillId="2" borderId="2" applyAlignment="1" pivotButton="0" quotePrefix="0" xfId="0">
      <alignment horizontal="center" vertical="center" wrapText="1"/>
    </xf>
    <xf numFmtId="165" fontId="6" fillId="3" borderId="2" applyProtection="1" pivotButton="0" quotePrefix="0" xfId="0">
      <protection locked="0" hidden="0"/>
    </xf>
    <xf numFmtId="166" fontId="6" fillId="3" borderId="2" applyProtection="1" pivotButton="0" quotePrefix="0" xfId="0">
      <protection locked="0" hidden="0"/>
    </xf>
    <xf numFmtId="0" fontId="8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horizontal="center" vertical="center"/>
    </xf>
    <xf numFmtId="2" fontId="6" fillId="3" borderId="2" applyAlignment="1" applyProtection="1" pivotButton="0" quotePrefix="0" xfId="0">
      <alignment horizontal="center" vertical="center"/>
      <protection locked="0" hidden="0"/>
    </xf>
    <xf numFmtId="0" fontId="6" fillId="3" borderId="2" applyProtection="1" pivotButton="0" quotePrefix="0" xfId="0">
      <protection locked="0" hidden="0"/>
    </xf>
    <xf numFmtId="1" fontId="6" fillId="3" borderId="2" applyAlignment="1" applyProtection="1" pivotButton="0" quotePrefix="0" xfId="0">
      <alignment horizontal="center" vertical="center"/>
      <protection locked="0" hidden="0"/>
    </xf>
    <xf numFmtId="164" fontId="6" fillId="0" borderId="2" applyAlignment="1" pivotButton="0" quotePrefix="0" xfId="0">
      <alignment horizontal="right" vertical="center"/>
    </xf>
    <xf numFmtId="165" fontId="4" fillId="0" borderId="2" applyAlignment="1" pivotButton="0" quotePrefix="0" xfId="0">
      <alignment horizontal="right" vertical="center"/>
    </xf>
    <xf numFmtId="9" fontId="6" fillId="0" borderId="2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70" customWidth="1" min="3" max="3"/>
  </cols>
  <sheetData>
    <row r="1" ht="34" customHeight="1">
      <c r="A1" s="1" t="inlineStr">
        <is>
          <t>HVAC Flat-Rate Price Book</t>
        </is>
      </c>
      <c r="B1" s="2" t="n"/>
      <c r="C1" s="2" t="n"/>
    </row>
    <row r="2">
      <c r="A2" s="3" t="inlineStr">
        <is>
          <t>Free template from EstimateKit  ·  estimatekit.com/free-templates</t>
        </is>
      </c>
    </row>
    <row r="4" ht="20" customHeight="1">
      <c r="A4" s="4" t="inlineStr">
        <is>
          <t>HOW TO USE THIS WORKBOOK</t>
        </is>
      </c>
      <c r="B4" s="5" t="n"/>
      <c r="C4" s="5" t="n"/>
    </row>
    <row r="5" ht="32" customHeight="1">
      <c r="B5" s="6" t="inlineStr">
        <is>
          <t>1. Set your numbers</t>
        </is>
      </c>
      <c r="C5" s="7" t="inlineStr">
        <is>
          <t>Settings tab: your hourly rate, what an hour of a tech costs you, and the parts markup scale. Every price updates.</t>
        </is>
      </c>
    </row>
    <row r="6" ht="32" customHeight="1">
      <c r="B6" s="6" t="inlineStr">
        <is>
          <t>2. Put in your part costs</t>
        </is>
      </c>
      <c r="C6" s="7" t="inlineStr">
        <is>
          <t>Repairs tab: replace each amber part cost with what your supply house charges you. Hours are amber too; change them to how long your techs take.</t>
        </is>
      </c>
    </row>
    <row r="7" ht="32" customHeight="1">
      <c r="B7" s="6" t="inlineStr">
        <is>
          <t>3. Check the price column</t>
        </is>
      </c>
      <c r="C7" s="7" t="inlineStr">
        <is>
          <t>Price = parts at your markup + hours at your rate, rounded up to end in 9. Margin shows what you keep after parts and tech time.</t>
        </is>
      </c>
    </row>
    <row r="8" ht="32" customHeight="1">
      <c r="B8" s="6" t="inlineStr">
        <is>
          <t>4. Compare with the market</t>
        </is>
      </c>
      <c r="C8" s="7" t="inlineStr">
        <is>
          <t>Columns to the right list what homeowners are quoted for 18 of the repairs (Fixr and HomeAdvisor). They don't print.</t>
        </is>
      </c>
    </row>
    <row r="9" ht="32" customHeight="1">
      <c r="B9" s="6" t="inlineStr">
        <is>
          <t>5. Add your own</t>
        </is>
      </c>
      <c r="C9" s="7" t="inlineStr">
        <is>
          <t>Copy a row to add a repair. Keep the hours honest: one tech, setup and cleanup included, no drive time.</t>
        </is>
      </c>
    </row>
    <row r="11" ht="20" customHeight="1">
      <c r="A11" s="4" t="inlineStr">
        <is>
          <t>HOW THE CELLS WORK</t>
        </is>
      </c>
      <c r="B11" s="5" t="n"/>
      <c r="C11" s="5" t="n"/>
    </row>
    <row r="12">
      <c r="B12" s="8" t="inlineStr">
        <is>
          <t>Amber cell</t>
        </is>
      </c>
      <c r="C12" s="7" t="inlineStr">
        <is>
          <t>You type here. Everything you need to fill in is amber.</t>
        </is>
      </c>
    </row>
    <row r="13">
      <c r="B13" s="9" t="inlineStr">
        <is>
          <t>White cell with a number</t>
        </is>
      </c>
      <c r="C13" s="7" t="inlineStr">
        <is>
          <t>A formula. Leave it alone; it updates itself. The sheet is protected so you can't overwrite one by accident. To change a formula anyway: Review › Unprotect Sheet (no password).</t>
        </is>
      </c>
    </row>
    <row r="15">
      <c r="C15" s="7" t="inlineStr">
        <is>
          <t>Works in Microsoft Excel, Google Sheets (File › Import) and Apple Numbers. Questions: hello@estimatekit.com</t>
        </is>
      </c>
    </row>
    <row r="17" ht="44" customHeight="1">
      <c r="B17" s="7" t="inlineStr">
        <is>
          <t>Faster: EstimateKit has these 41 repairs built in. Set your rate and markup once and every repair is priced, then pick them onto a quote the customer approves on their phone. $49/month for the whole team. estimatekit.com</t>
        </is>
      </c>
    </row>
  </sheetData>
  <mergeCells count="6">
    <mergeCell ref="A11:C11"/>
    <mergeCell ref="A1:C1"/>
    <mergeCell ref="C15"/>
    <mergeCell ref="B17:C17"/>
    <mergeCell ref="A4:C4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16" customWidth="1" min="3" max="3"/>
    <col width="54" customWidth="1" min="4" max="4"/>
  </cols>
  <sheetData>
    <row r="1" ht="34" customHeight="1">
      <c r="A1" s="1" t="inlineStr">
        <is>
          <t>Settings</t>
        </is>
      </c>
      <c r="B1" s="2" t="n"/>
      <c r="C1" s="2" t="n"/>
      <c r="D1" s="2" t="n"/>
    </row>
    <row r="2">
      <c r="A2" s="3" t="inlineStr">
        <is>
          <t>Every price on the Repairs tab reads these cells.</t>
        </is>
      </c>
    </row>
    <row r="3" ht="20" customHeight="1">
      <c r="A3" s="4" t="inlineStr">
        <is>
          <t>LABOR</t>
        </is>
      </c>
      <c r="B3" s="5" t="n"/>
      <c r="C3" s="5" t="n"/>
      <c r="D3" s="5" t="n"/>
    </row>
    <row r="4">
      <c r="B4" s="6" t="inlineStr">
        <is>
          <t>Hourly rate (what you charge)</t>
        </is>
      </c>
      <c r="C4" s="10" t="n">
        <v>125</v>
      </c>
      <c r="D4" s="7" t="inlineStr">
        <is>
          <t>Billed per repair hour. $125 is EstimateKit's starting rate; most shops land between $100 and $175.</t>
        </is>
      </c>
    </row>
    <row r="5">
      <c r="B5" s="6" t="inlineStr">
        <is>
          <t>Tech cost per hour</t>
        </is>
      </c>
      <c r="C5" s="10" t="n">
        <v>45</v>
      </c>
      <c r="D5" s="7" t="inlineStr">
        <is>
          <t>Wage plus taxes, insurance and benefits. Used only for the margin column.</t>
        </is>
      </c>
    </row>
    <row r="7" ht="20" customHeight="1">
      <c r="A7" s="4" t="inlineStr">
        <is>
          <t>PARTS MARKUP BY PART COST (SLIDING SCALE)</t>
        </is>
      </c>
      <c r="B7" s="5" t="n"/>
      <c r="C7" s="5" t="n"/>
      <c r="D7" s="5" t="n"/>
    </row>
    <row r="8" ht="22" customHeight="1">
      <c r="B8" s="11" t="inlineStr">
        <is>
          <t>Part cost from</t>
        </is>
      </c>
      <c r="C8" s="12" t="inlineStr">
        <is>
          <t>Multiplier</t>
        </is>
      </c>
      <c r="D8" s="12" t="inlineStr">
        <is>
          <t>Example</t>
        </is>
      </c>
    </row>
    <row r="9">
      <c r="B9" s="13" t="n">
        <v>0</v>
      </c>
      <c r="C9" s="14" t="n">
        <v>4</v>
      </c>
      <c r="D9" s="7" t="inlineStr">
        <is>
          <t>$6 fuse sells for $24</t>
        </is>
      </c>
    </row>
    <row r="10">
      <c r="B10" s="13" t="n">
        <v>10</v>
      </c>
      <c r="C10" s="14" t="n">
        <v>3</v>
      </c>
      <c r="D10" s="7" t="inlineStr">
        <is>
          <t>$25 capacitor sells for $75</t>
        </is>
      </c>
    </row>
    <row r="11">
      <c r="B11" s="13" t="n">
        <v>50</v>
      </c>
      <c r="C11" s="14" t="n">
        <v>2.5</v>
      </c>
      <c r="D11" s="7" t="inlineStr">
        <is>
          <t>$80 part sells for $200</t>
        </is>
      </c>
    </row>
    <row r="12">
      <c r="B12" s="13" t="n">
        <v>100</v>
      </c>
      <c r="C12" s="14" t="n">
        <v>2</v>
      </c>
      <c r="D12" s="7" t="inlineStr">
        <is>
          <t>$180 part sells for $360</t>
        </is>
      </c>
    </row>
    <row r="13">
      <c r="B13" s="13" t="n">
        <v>250</v>
      </c>
      <c r="C13" s="14" t="n">
        <v>1.5</v>
      </c>
      <c r="D13" s="7" t="inlineStr">
        <is>
          <t>$400 part sells for $600</t>
        </is>
      </c>
    </row>
    <row r="15" ht="30" customHeight="1">
      <c r="B15" s="7" t="inlineStr">
        <is>
          <t>From the HVAC markup chart (estimatekit.com/blog/hvac-markup-chart-2026). For one flat markup instead, put the same multiplier in every row (1.50 = 50% markup). Keep the 'from' column in order, smallest first.</t>
        </is>
      </c>
    </row>
    <row r="16"/>
  </sheetData>
  <sheetProtection selectLockedCells="0" selectUnlockedCells="0" sheet="1" objects="0" insertRows="0" insertHyperlinks="1" autoFilter="1" scenarios="0" formatColumns="0" deleteColumns="1" insertColumns="1" pivotTables="1" deleteRows="1" formatCells="1" formatRows="0" sort="1"/>
  <mergeCells count="5">
    <mergeCell ref="A1:D1"/>
    <mergeCell ref="B15:D16"/>
    <mergeCell ref="A3:D3"/>
    <mergeCell ref="A7:D7"/>
    <mergeCell ref="A2:D2"/>
  </mergeCells>
  <printOptions horizontalCentered="1"/>
  <pageMargins left="0.5" right="0.5" top="0.6" bottom="0.6" header="0.5" footer="0.5"/>
  <pageSetup orientation="portrait" fitToHeight="0" fitToWidth="1"/>
  <headerFooter>
    <oddHeader/>
    <oddFooter>&amp;C&amp;8 &amp;A  · 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W47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2" customWidth="1" min="2" max="2"/>
    <col width="46" customWidth="1" min="3" max="3"/>
    <col width="7" customWidth="1" min="4" max="4"/>
    <col width="8" customWidth="1" min="5" max="5"/>
    <col width="28" customWidth="1" min="6" max="6"/>
    <col width="9" customWidth="1" min="7" max="7"/>
    <col width="6" customWidth="1" min="8" max="8"/>
    <col width="26" customWidth="1" min="9" max="9"/>
    <col width="9" customWidth="1" min="10" max="10"/>
    <col width="6" customWidth="1" min="11" max="11"/>
    <col width="22" customWidth="1" min="12" max="12"/>
    <col width="9" customWidth="1" min="13" max="13"/>
    <col width="6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9" customWidth="1" min="20" max="20"/>
    <col width="11" customWidth="1" min="21" max="21"/>
    <col width="11" customWidth="1" min="22" max="22"/>
    <col width="40" customWidth="1" min="23" max="23"/>
  </cols>
  <sheetData>
    <row r="1" ht="34" customHeight="1">
      <c r="A1" s="1" t="inlineStr">
        <is>
          <t>HVAC flat-rate price book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</row>
    <row r="2">
      <c r="A2" s="3" t="inlineStr">
        <is>
          <t>41 repairs  ·  hours, parts and price  ·  built 2026-10-29  ·  amber cells are yours to change</t>
        </is>
      </c>
    </row>
    <row r="3" ht="22" customHeight="1">
      <c r="A3" s="11" t="inlineStr">
        <is>
          <t>Group</t>
        </is>
      </c>
      <c r="B3" s="12" t="inlineStr">
        <is>
          <t>Repair</t>
        </is>
      </c>
      <c r="C3" s="12" t="inlineStr">
        <is>
          <t>What the customer gets</t>
        </is>
      </c>
      <c r="D3" s="12" t="inlineStr">
        <is>
          <t>Unit</t>
        </is>
      </c>
      <c r="E3" s="12" t="inlineStr">
        <is>
          <t>Hours</t>
        </is>
      </c>
      <c r="F3" s="12" t="inlineStr">
        <is>
          <t>Part 1</t>
        </is>
      </c>
      <c r="G3" s="12" t="inlineStr">
        <is>
          <t>Cost</t>
        </is>
      </c>
      <c r="H3" s="12" t="inlineStr">
        <is>
          <t>Qty</t>
        </is>
      </c>
      <c r="I3" s="12" t="inlineStr">
        <is>
          <t>Part 2</t>
        </is>
      </c>
      <c r="J3" s="12" t="inlineStr">
        <is>
          <t>Cost</t>
        </is>
      </c>
      <c r="K3" s="12" t="inlineStr">
        <is>
          <t>Qty</t>
        </is>
      </c>
      <c r="L3" s="12" t="inlineStr">
        <is>
          <t>Part 3</t>
        </is>
      </c>
      <c r="M3" s="12" t="inlineStr">
        <is>
          <t>Cost</t>
        </is>
      </c>
      <c r="N3" s="12" t="inlineStr">
        <is>
          <t>Qty</t>
        </is>
      </c>
      <c r="O3" s="12" t="inlineStr">
        <is>
          <t>Parts at cost</t>
        </is>
      </c>
      <c r="P3" s="12" t="inlineStr">
        <is>
          <t>Parts sell</t>
        </is>
      </c>
      <c r="Q3" s="12" t="inlineStr">
        <is>
          <t>Labor</t>
        </is>
      </c>
      <c r="R3" s="12" t="inlineStr">
        <is>
          <t>Price</t>
        </is>
      </c>
      <c r="S3" s="12" t="inlineStr">
        <is>
          <t>Your cost</t>
        </is>
      </c>
      <c r="T3" s="12" t="inlineStr">
        <is>
          <t>Margin</t>
        </is>
      </c>
      <c r="U3" s="12" t="inlineStr">
        <is>
          <t>Published low</t>
        </is>
      </c>
      <c r="V3" s="12" t="inlineStr">
        <is>
          <t>Published high</t>
        </is>
      </c>
      <c r="W3" s="12" t="inlineStr">
        <is>
          <t>Source</t>
        </is>
      </c>
    </row>
    <row r="4" ht="30" customHeight="1">
      <c r="A4" s="15" t="inlineStr">
        <is>
          <t>Cooling</t>
        </is>
      </c>
      <c r="B4" s="6" t="inlineStr">
        <is>
          <t>Replace run capacitor (single)</t>
        </is>
      </c>
      <c r="C4" s="16" t="inlineStr">
        <is>
          <t>Test and replace the failed run capacitor with a matched rating, then check amp draw.</t>
        </is>
      </c>
      <c r="D4" s="17" t="inlineStr">
        <is>
          <t>each</t>
        </is>
      </c>
      <c r="E4" s="18" t="n">
        <v>0.5</v>
      </c>
      <c r="F4" s="19" t="inlineStr">
        <is>
          <t>Run Capacitor Single (5-80 MFD)</t>
        </is>
      </c>
      <c r="G4" s="10" t="n">
        <v>13.5</v>
      </c>
      <c r="H4" s="20" t="n">
        <v>1</v>
      </c>
      <c r="I4" s="19" t="n"/>
      <c r="J4" s="10" t="n"/>
      <c r="K4" s="20" t="n"/>
      <c r="L4" s="19" t="n"/>
      <c r="M4" s="10" t="n"/>
      <c r="N4" s="20" t="n"/>
      <c r="O4" s="21">
        <f>N(G4)*N(H4)+N(J4)*N(K4)+N(M4)*N(N4)</f>
        <v/>
      </c>
      <c r="P4" s="21">
        <f>ROUND(N(G4)*IF(N(G4)&gt;0,LOOKUP(N(G4),Settings!$B$9:$B$13,Settings!$C$9:$C$13),0),2)*N(H4)+ROUND(N(J4)*IF(N(J4)&gt;0,LOOKUP(N(J4),Settings!$B$9:$B$13,Settings!$C$9:$C$13),0),2)*N(K4)+ROUND(N(M4)*IF(N(M4)&gt;0,LOOKUP(N(M4),Settings!$B$9:$B$13,Settings!$C$9:$C$13),0),2)*N(N4)</f>
        <v/>
      </c>
      <c r="Q4" s="21">
        <f>E4*Settings!$C$4</f>
        <v/>
      </c>
      <c r="R4" s="22">
        <f>IF(ROUND(P4+Q4,2)&lt;=0,0,IF(ROUND(P4+Q4,2)&lt;50,CEILING(ROUND(P4+Q4,2),1),CEILING(ROUND(P4+Q4,2)+1,10)-1))</f>
        <v/>
      </c>
      <c r="S4" s="21">
        <f>O4+E4*Settings!$C$5</f>
        <v/>
      </c>
      <c r="T4" s="23">
        <f>IF(R4&gt;0,(R4-S4)/R4,0)</f>
        <v/>
      </c>
      <c r="U4" s="24" t="n">
        <v>100</v>
      </c>
      <c r="V4" s="24" t="n">
        <v>400</v>
      </c>
      <c r="W4" s="25" t="inlineStr">
        <is>
          <t>https://www.fixr.com/articles/ac-repair-cost-understanding-common-issues-and-when-to-replace</t>
        </is>
      </c>
    </row>
    <row r="5" ht="30" customHeight="1">
      <c r="A5" s="15" t="inlineStr">
        <is>
          <t>Cooling</t>
        </is>
      </c>
      <c r="B5" s="6" t="inlineStr">
        <is>
          <t>Replace run capacitor (dual)</t>
        </is>
      </c>
      <c r="C5" s="16" t="inlineStr">
        <is>
          <t>Test and replace the failed dual run capacitor with a matched rating, then check amp draw.</t>
        </is>
      </c>
      <c r="D5" s="17" t="inlineStr">
        <is>
          <t>each</t>
        </is>
      </c>
      <c r="E5" s="18" t="n">
        <v>0.5</v>
      </c>
      <c r="F5" s="19" t="inlineStr">
        <is>
          <t>Run Capacitor Dual (35/5 MFD)</t>
        </is>
      </c>
      <c r="G5" s="10" t="n">
        <v>18</v>
      </c>
      <c r="H5" s="20" t="n">
        <v>1</v>
      </c>
      <c r="I5" s="19" t="n"/>
      <c r="J5" s="10" t="n"/>
      <c r="K5" s="20" t="n"/>
      <c r="L5" s="19" t="n"/>
      <c r="M5" s="10" t="n"/>
      <c r="N5" s="20" t="n"/>
      <c r="O5" s="21">
        <f>N(G5)*N(H5)+N(J5)*N(K5)+N(M5)*N(N5)</f>
        <v/>
      </c>
      <c r="P5" s="21">
        <f>ROUND(N(G5)*IF(N(G5)&gt;0,LOOKUP(N(G5),Settings!$B$9:$B$13,Settings!$C$9:$C$13),0),2)*N(H5)+ROUND(N(J5)*IF(N(J5)&gt;0,LOOKUP(N(J5),Settings!$B$9:$B$13,Settings!$C$9:$C$13),0),2)*N(K5)+ROUND(N(M5)*IF(N(M5)&gt;0,LOOKUP(N(M5),Settings!$B$9:$B$13,Settings!$C$9:$C$13),0),2)*N(N5)</f>
        <v/>
      </c>
      <c r="Q5" s="21">
        <f>E5*Settings!$C$4</f>
        <v/>
      </c>
      <c r="R5" s="22">
        <f>IF(ROUND(P5+Q5,2)&lt;=0,0,IF(ROUND(P5+Q5,2)&lt;50,CEILING(ROUND(P5+Q5,2),1),CEILING(ROUND(P5+Q5,2)+1,10)-1))</f>
        <v/>
      </c>
      <c r="S5" s="21">
        <f>O5+E5*Settings!$C$5</f>
        <v/>
      </c>
      <c r="T5" s="23">
        <f>IF(R5&gt;0,(R5-S5)/R5,0)</f>
        <v/>
      </c>
      <c r="U5" s="24" t="n">
        <v>100</v>
      </c>
      <c r="V5" s="24" t="n">
        <v>400</v>
      </c>
      <c r="W5" s="25" t="inlineStr">
        <is>
          <t>https://www.fixr.com/articles/ac-repair-cost-understanding-common-issues-and-when-to-replace</t>
        </is>
      </c>
    </row>
    <row r="6" ht="30" customHeight="1">
      <c r="A6" s="15" t="inlineStr">
        <is>
          <t>Cooling</t>
        </is>
      </c>
      <c r="B6" s="6" t="inlineStr">
        <is>
          <t>Replace contactor</t>
        </is>
      </c>
      <c r="C6" s="16" t="inlineStr">
        <is>
          <t>Replace the worn or pitted outdoor unit contactor and test operation.</t>
        </is>
      </c>
      <c r="D6" s="17" t="inlineStr">
        <is>
          <t>each</t>
        </is>
      </c>
      <c r="E6" s="18" t="n">
        <v>0.75</v>
      </c>
      <c r="F6" s="19" t="inlineStr">
        <is>
          <t>Contactor 30-Amp</t>
        </is>
      </c>
      <c r="G6" s="10" t="n">
        <v>21</v>
      </c>
      <c r="H6" s="20" t="n">
        <v>1</v>
      </c>
      <c r="I6" s="19" t="n"/>
      <c r="J6" s="10" t="n"/>
      <c r="K6" s="20" t="n"/>
      <c r="L6" s="19" t="n"/>
      <c r="M6" s="10" t="n"/>
      <c r="N6" s="20" t="n"/>
      <c r="O6" s="21">
        <f>N(G6)*N(H6)+N(J6)*N(K6)+N(M6)*N(N6)</f>
        <v/>
      </c>
      <c r="P6" s="21">
        <f>ROUND(N(G6)*IF(N(G6)&gt;0,LOOKUP(N(G6),Settings!$B$9:$B$13,Settings!$C$9:$C$13),0),2)*N(H6)+ROUND(N(J6)*IF(N(J6)&gt;0,LOOKUP(N(J6),Settings!$B$9:$B$13,Settings!$C$9:$C$13),0),2)*N(K6)+ROUND(N(M6)*IF(N(M6)&gt;0,LOOKUP(N(M6),Settings!$B$9:$B$13,Settings!$C$9:$C$13),0),2)*N(N6)</f>
        <v/>
      </c>
      <c r="Q6" s="21">
        <f>E6*Settings!$C$4</f>
        <v/>
      </c>
      <c r="R6" s="22">
        <f>IF(ROUND(P6+Q6,2)&lt;=0,0,IF(ROUND(P6+Q6,2)&lt;50,CEILING(ROUND(P6+Q6,2),1),CEILING(ROUND(P6+Q6,2)+1,10)-1))</f>
        <v/>
      </c>
      <c r="S6" s="21">
        <f>O6+E6*Settings!$C$5</f>
        <v/>
      </c>
      <c r="T6" s="23">
        <f>IF(R6&gt;0,(R6-S6)/R6,0)</f>
        <v/>
      </c>
      <c r="U6" s="24" t="n">
        <v>150</v>
      </c>
      <c r="V6" s="24" t="n">
        <v>400</v>
      </c>
      <c r="W6" s="25" t="inlineStr">
        <is>
          <t>https://www.fixr.com/articles/ac-repair-cost-understanding-common-issues-and-when-to-replace</t>
        </is>
      </c>
    </row>
    <row r="7" ht="30" customHeight="1">
      <c r="A7" s="15" t="inlineStr">
        <is>
          <t>Cooling</t>
        </is>
      </c>
      <c r="B7" s="6" t="inlineStr">
        <is>
          <t>Install hard start kit</t>
        </is>
      </c>
      <c r="C7" s="16" t="inlineStr">
        <is>
          <t>Add a hard start kit to help the compressor start and reduce strain.</t>
        </is>
      </c>
      <c r="D7" s="17" t="inlineStr">
        <is>
          <t>each</t>
        </is>
      </c>
      <c r="E7" s="18" t="n">
        <v>0.75</v>
      </c>
      <c r="F7" s="19" t="inlineStr">
        <is>
          <t>Hard start kit</t>
        </is>
      </c>
      <c r="G7" s="10" t="n">
        <v>35</v>
      </c>
      <c r="H7" s="20" t="n">
        <v>1</v>
      </c>
      <c r="I7" s="19" t="n"/>
      <c r="J7" s="10" t="n"/>
      <c r="K7" s="20" t="n"/>
      <c r="L7" s="19" t="n"/>
      <c r="M7" s="10" t="n"/>
      <c r="N7" s="20" t="n"/>
      <c r="O7" s="21">
        <f>N(G7)*N(H7)+N(J7)*N(K7)+N(M7)*N(N7)</f>
        <v/>
      </c>
      <c r="P7" s="21">
        <f>ROUND(N(G7)*IF(N(G7)&gt;0,LOOKUP(N(G7),Settings!$B$9:$B$13,Settings!$C$9:$C$13),0),2)*N(H7)+ROUND(N(J7)*IF(N(J7)&gt;0,LOOKUP(N(J7),Settings!$B$9:$B$13,Settings!$C$9:$C$13),0),2)*N(K7)+ROUND(N(M7)*IF(N(M7)&gt;0,LOOKUP(N(M7),Settings!$B$9:$B$13,Settings!$C$9:$C$13),0),2)*N(N7)</f>
        <v/>
      </c>
      <c r="Q7" s="21">
        <f>E7*Settings!$C$4</f>
        <v/>
      </c>
      <c r="R7" s="22">
        <f>IF(ROUND(P7+Q7,2)&lt;=0,0,IF(ROUND(P7+Q7,2)&lt;50,CEILING(ROUND(P7+Q7,2),1),CEILING(ROUND(P7+Q7,2)+1,10)-1))</f>
        <v/>
      </c>
      <c r="S7" s="21">
        <f>O7+E7*Settings!$C$5</f>
        <v/>
      </c>
      <c r="T7" s="23">
        <f>IF(R7&gt;0,(R7-S7)/R7,0)</f>
        <v/>
      </c>
    </row>
    <row r="8" ht="30" customHeight="1">
      <c r="A8" s="15" t="inlineStr">
        <is>
          <t>Cooling</t>
        </is>
      </c>
      <c r="B8" s="6" t="inlineStr">
        <is>
          <t>Install surge protector</t>
        </is>
      </c>
      <c r="C8" s="16" t="inlineStr">
        <is>
          <t>Install a surge protector at the outdoor unit to protect the compressor and controls.</t>
        </is>
      </c>
      <c r="D8" s="17" t="inlineStr">
        <is>
          <t>each</t>
        </is>
      </c>
      <c r="E8" s="18" t="n">
        <v>0.75</v>
      </c>
      <c r="F8" s="19" t="inlineStr">
        <is>
          <t>HVAC surge protector</t>
        </is>
      </c>
      <c r="G8" s="10" t="n">
        <v>45</v>
      </c>
      <c r="H8" s="20" t="n">
        <v>1</v>
      </c>
      <c r="I8" s="19" t="n"/>
      <c r="J8" s="10" t="n"/>
      <c r="K8" s="20" t="n"/>
      <c r="L8" s="19" t="n"/>
      <c r="M8" s="10" t="n"/>
      <c r="N8" s="20" t="n"/>
      <c r="O8" s="21">
        <f>N(G8)*N(H8)+N(J8)*N(K8)+N(M8)*N(N8)</f>
        <v/>
      </c>
      <c r="P8" s="21">
        <f>ROUND(N(G8)*IF(N(G8)&gt;0,LOOKUP(N(G8),Settings!$B$9:$B$13,Settings!$C$9:$C$13),0),2)*N(H8)+ROUND(N(J8)*IF(N(J8)&gt;0,LOOKUP(N(J8),Settings!$B$9:$B$13,Settings!$C$9:$C$13),0),2)*N(K8)+ROUND(N(M8)*IF(N(M8)&gt;0,LOOKUP(N(M8),Settings!$B$9:$B$13,Settings!$C$9:$C$13),0),2)*N(N8)</f>
        <v/>
      </c>
      <c r="Q8" s="21">
        <f>E8*Settings!$C$4</f>
        <v/>
      </c>
      <c r="R8" s="22">
        <f>IF(ROUND(P8+Q8,2)&lt;=0,0,IF(ROUND(P8+Q8,2)&lt;50,CEILING(ROUND(P8+Q8,2),1),CEILING(ROUND(P8+Q8,2)+1,10)-1))</f>
        <v/>
      </c>
      <c r="S8" s="21">
        <f>O8+E8*Settings!$C$5</f>
        <v/>
      </c>
      <c r="T8" s="23">
        <f>IF(R8&gt;0,(R8-S8)/R8,0)</f>
        <v/>
      </c>
    </row>
    <row r="9" ht="30" customHeight="1">
      <c r="A9" s="15" t="inlineStr">
        <is>
          <t>Cooling</t>
        </is>
      </c>
      <c r="B9" s="6" t="inlineStr">
        <is>
          <t>Replace condenser fan motor</t>
        </is>
      </c>
      <c r="C9" s="16" t="inlineStr">
        <is>
          <t>Replace the outdoor fan motor and its capacitor, and check the blade and wiring.</t>
        </is>
      </c>
      <c r="D9" s="17" t="inlineStr">
        <is>
          <t>each</t>
        </is>
      </c>
      <c r="E9" s="18" t="n">
        <v>1.5</v>
      </c>
      <c r="F9" s="19" t="inlineStr">
        <is>
          <t>Condenser fan motor (universal)</t>
        </is>
      </c>
      <c r="G9" s="10" t="n">
        <v>120</v>
      </c>
      <c r="H9" s="20" t="n">
        <v>1</v>
      </c>
      <c r="I9" s="19" t="inlineStr">
        <is>
          <t>Run Capacitor Single (5-80 MFD)</t>
        </is>
      </c>
      <c r="J9" s="10" t="n">
        <v>13.5</v>
      </c>
      <c r="K9" s="20" t="n">
        <v>1</v>
      </c>
      <c r="L9" s="19" t="n"/>
      <c r="M9" s="10" t="n"/>
      <c r="N9" s="20" t="n"/>
      <c r="O9" s="21">
        <f>N(G9)*N(H9)+N(J9)*N(K9)+N(M9)*N(N9)</f>
        <v/>
      </c>
      <c r="P9" s="21">
        <f>ROUND(N(G9)*IF(N(G9)&gt;0,LOOKUP(N(G9),Settings!$B$9:$B$13,Settings!$C$9:$C$13),0),2)*N(H9)+ROUND(N(J9)*IF(N(J9)&gt;0,LOOKUP(N(J9),Settings!$B$9:$B$13,Settings!$C$9:$C$13),0),2)*N(K9)+ROUND(N(M9)*IF(N(M9)&gt;0,LOOKUP(N(M9),Settings!$B$9:$B$13,Settings!$C$9:$C$13),0),2)*N(N9)</f>
        <v/>
      </c>
      <c r="Q9" s="21">
        <f>E9*Settings!$C$4</f>
        <v/>
      </c>
      <c r="R9" s="22">
        <f>IF(ROUND(P9+Q9,2)&lt;=0,0,IF(ROUND(P9+Q9,2)&lt;50,CEILING(ROUND(P9+Q9,2),1),CEILING(ROUND(P9+Q9,2)+1,10)-1))</f>
        <v/>
      </c>
      <c r="S9" s="21">
        <f>O9+E9*Settings!$C$5</f>
        <v/>
      </c>
      <c r="T9" s="23">
        <f>IF(R9&gt;0,(R9-S9)/R9,0)</f>
        <v/>
      </c>
      <c r="U9" s="24" t="n">
        <v>200</v>
      </c>
      <c r="V9" s="24" t="n">
        <v>700</v>
      </c>
      <c r="W9" s="25" t="inlineStr">
        <is>
          <t>https://www.fixr.com/articles/ac-repair-cost-understanding-common-issues-and-when-to-replace</t>
        </is>
      </c>
    </row>
    <row r="10" ht="30" customHeight="1">
      <c r="A10" s="15" t="inlineStr">
        <is>
          <t>Cooling</t>
        </is>
      </c>
      <c r="B10" s="6" t="inlineStr">
        <is>
          <t>Clean condenser coil</t>
        </is>
      </c>
      <c r="C10" s="16" t="inlineStr">
        <is>
          <t>Chemically clean and rinse the outdoor coil to restore airflow and efficiency.</t>
        </is>
      </c>
      <c r="D10" s="17" t="inlineStr">
        <is>
          <t>each</t>
        </is>
      </c>
      <c r="E10" s="18" t="n">
        <v>1</v>
      </c>
      <c r="F10" s="19" t="inlineStr">
        <is>
          <t>Coil Cleaner Solution</t>
        </is>
      </c>
      <c r="G10" s="10" t="n">
        <v>13.5</v>
      </c>
      <c r="H10" s="20" t="n">
        <v>1</v>
      </c>
      <c r="I10" s="19" t="n"/>
      <c r="J10" s="10" t="n"/>
      <c r="K10" s="20" t="n"/>
      <c r="L10" s="19" t="n"/>
      <c r="M10" s="10" t="n"/>
      <c r="N10" s="20" t="n"/>
      <c r="O10" s="21">
        <f>N(G10)*N(H10)+N(J10)*N(K10)+N(M10)*N(N10)</f>
        <v/>
      </c>
      <c r="P10" s="21">
        <f>ROUND(N(G10)*IF(N(G10)&gt;0,LOOKUP(N(G10),Settings!$B$9:$B$13,Settings!$C$9:$C$13),0),2)*N(H10)+ROUND(N(J10)*IF(N(J10)&gt;0,LOOKUP(N(J10),Settings!$B$9:$B$13,Settings!$C$9:$C$13),0),2)*N(K10)+ROUND(N(M10)*IF(N(M10)&gt;0,LOOKUP(N(M10),Settings!$B$9:$B$13,Settings!$C$9:$C$13),0),2)*N(N10)</f>
        <v/>
      </c>
      <c r="Q10" s="21">
        <f>E10*Settings!$C$4</f>
        <v/>
      </c>
      <c r="R10" s="22">
        <f>IF(ROUND(P10+Q10,2)&lt;=0,0,IF(ROUND(P10+Q10,2)&lt;50,CEILING(ROUND(P10+Q10,2),1),CEILING(ROUND(P10+Q10,2)+1,10)-1))</f>
        <v/>
      </c>
      <c r="S10" s="21">
        <f>O10+E10*Settings!$C$5</f>
        <v/>
      </c>
      <c r="T10" s="23">
        <f>IF(R10&gt;0,(R10-S10)/R10,0)</f>
        <v/>
      </c>
    </row>
    <row r="11" ht="30" customHeight="1">
      <c r="A11" s="15" t="inlineStr">
        <is>
          <t>Cooling</t>
        </is>
      </c>
      <c r="B11" s="6" t="inlineStr">
        <is>
          <t>Clean evaporator coil</t>
        </is>
      </c>
      <c r="C11" s="16" t="inlineStr">
        <is>
          <t>Clean the indoor coil (accessible coils) and flush the drain pan.</t>
        </is>
      </c>
      <c r="D11" s="17" t="inlineStr">
        <is>
          <t>each</t>
        </is>
      </c>
      <c r="E11" s="18" t="n">
        <v>2</v>
      </c>
      <c r="F11" s="19" t="inlineStr">
        <is>
          <t>Coil Cleaner Solution</t>
        </is>
      </c>
      <c r="G11" s="10" t="n">
        <v>13.5</v>
      </c>
      <c r="H11" s="20" t="n">
        <v>2</v>
      </c>
      <c r="I11" s="19" t="n"/>
      <c r="J11" s="10" t="n"/>
      <c r="K11" s="20" t="n"/>
      <c r="L11" s="19" t="n"/>
      <c r="M11" s="10" t="n"/>
      <c r="N11" s="20" t="n"/>
      <c r="O11" s="21">
        <f>N(G11)*N(H11)+N(J11)*N(K11)+N(M11)*N(N11)</f>
        <v/>
      </c>
      <c r="P11" s="21">
        <f>ROUND(N(G11)*IF(N(G11)&gt;0,LOOKUP(N(G11),Settings!$B$9:$B$13,Settings!$C$9:$C$13),0),2)*N(H11)+ROUND(N(J11)*IF(N(J11)&gt;0,LOOKUP(N(J11),Settings!$B$9:$B$13,Settings!$C$9:$C$13),0),2)*N(K11)+ROUND(N(M11)*IF(N(M11)&gt;0,LOOKUP(N(M11),Settings!$B$9:$B$13,Settings!$C$9:$C$13),0),2)*N(N11)</f>
        <v/>
      </c>
      <c r="Q11" s="21">
        <f>E11*Settings!$C$4</f>
        <v/>
      </c>
      <c r="R11" s="22">
        <f>IF(ROUND(P11+Q11,2)&lt;=0,0,IF(ROUND(P11+Q11,2)&lt;50,CEILING(ROUND(P11+Q11,2),1),CEILING(ROUND(P11+Q11,2)+1,10)-1))</f>
        <v/>
      </c>
      <c r="S11" s="21">
        <f>O11+E11*Settings!$C$5</f>
        <v/>
      </c>
      <c r="T11" s="23">
        <f>IF(R11&gt;0,(R11-S11)/R11,0)</f>
        <v/>
      </c>
    </row>
    <row r="12" ht="30" customHeight="1">
      <c r="A12" s="15" t="inlineStr">
        <is>
          <t>Cooling</t>
        </is>
      </c>
      <c r="B12" s="6" t="inlineStr">
        <is>
          <t>Refrigerant leak search</t>
        </is>
      </c>
      <c r="C12" s="16" t="inlineStr">
        <is>
          <t>Electronic and bubble leak search of the refrigerant circuit, with findings and repair options.</t>
        </is>
      </c>
      <c r="D12" s="17" t="inlineStr">
        <is>
          <t>each</t>
        </is>
      </c>
      <c r="E12" s="18" t="n">
        <v>1.5</v>
      </c>
      <c r="F12" s="19" t="inlineStr">
        <is>
          <t>Leak Detector Dye</t>
        </is>
      </c>
      <c r="G12" s="10" t="n">
        <v>16.5</v>
      </c>
      <c r="H12" s="20" t="n">
        <v>1</v>
      </c>
      <c r="I12" s="19" t="n"/>
      <c r="J12" s="10" t="n"/>
      <c r="K12" s="20" t="n"/>
      <c r="L12" s="19" t="n"/>
      <c r="M12" s="10" t="n"/>
      <c r="N12" s="20" t="n"/>
      <c r="O12" s="21">
        <f>N(G12)*N(H12)+N(J12)*N(K12)+N(M12)*N(N12)</f>
        <v/>
      </c>
      <c r="P12" s="21">
        <f>ROUND(N(G12)*IF(N(G12)&gt;0,LOOKUP(N(G12),Settings!$B$9:$B$13,Settings!$C$9:$C$13),0),2)*N(H12)+ROUND(N(J12)*IF(N(J12)&gt;0,LOOKUP(N(J12),Settings!$B$9:$B$13,Settings!$C$9:$C$13),0),2)*N(K12)+ROUND(N(M12)*IF(N(M12)&gt;0,LOOKUP(N(M12),Settings!$B$9:$B$13,Settings!$C$9:$C$13),0),2)*N(N12)</f>
        <v/>
      </c>
      <c r="Q12" s="21">
        <f>E12*Settings!$C$4</f>
        <v/>
      </c>
      <c r="R12" s="22">
        <f>IF(ROUND(P12+Q12,2)&lt;=0,0,IF(ROUND(P12+Q12,2)&lt;50,CEILING(ROUND(P12+Q12,2),1),CEILING(ROUND(P12+Q12,2)+1,10)-1))</f>
        <v/>
      </c>
      <c r="S12" s="21">
        <f>O12+E12*Settings!$C$5</f>
        <v/>
      </c>
      <c r="T12" s="23">
        <f>IF(R12&gt;0,(R12-S12)/R12,0)</f>
        <v/>
      </c>
    </row>
    <row r="13" ht="30" customHeight="1">
      <c r="A13" s="15" t="inlineStr">
        <is>
          <t>Cooling</t>
        </is>
      </c>
      <c r="B13" s="6" t="inlineStr">
        <is>
          <t>Add refrigerant R-410A (per lb)</t>
        </is>
      </c>
      <c r="C13" s="16" t="inlineStr">
        <is>
          <t>R-410A refrigerant added to bring the system to the correct charge.</t>
        </is>
      </c>
      <c r="D13" s="17" t="inlineStr">
        <is>
          <t>lb</t>
        </is>
      </c>
      <c r="E13" s="18" t="n">
        <v>0.1</v>
      </c>
      <c r="F13" s="19" t="inlineStr">
        <is>
          <t>R-410A Refrigerant</t>
        </is>
      </c>
      <c r="G13" s="10" t="n">
        <v>18</v>
      </c>
      <c r="H13" s="20" t="n">
        <v>1</v>
      </c>
      <c r="I13" s="19" t="n"/>
      <c r="J13" s="10" t="n"/>
      <c r="K13" s="20" t="n"/>
      <c r="L13" s="19" t="n"/>
      <c r="M13" s="10" t="n"/>
      <c r="N13" s="20" t="n"/>
      <c r="O13" s="21">
        <f>N(G13)*N(H13)+N(J13)*N(K13)+N(M13)*N(N13)</f>
        <v/>
      </c>
      <c r="P13" s="21">
        <f>ROUND(N(G13)*IF(N(G13)&gt;0,LOOKUP(N(G13),Settings!$B$9:$B$13,Settings!$C$9:$C$13),0),2)*N(H13)+ROUND(N(J13)*IF(N(J13)&gt;0,LOOKUP(N(J13),Settings!$B$9:$B$13,Settings!$C$9:$C$13),0),2)*N(K13)+ROUND(N(M13)*IF(N(M13)&gt;0,LOOKUP(N(M13),Settings!$B$9:$B$13,Settings!$C$9:$C$13),0),2)*N(N13)</f>
        <v/>
      </c>
      <c r="Q13" s="21">
        <f>E13*Settings!$C$4</f>
        <v/>
      </c>
      <c r="R13" s="22">
        <f>IF(ROUND(P13+Q13,2)&lt;=0,0,IF(ROUND(P13+Q13,2)&lt;50,CEILING(ROUND(P13+Q13,2),1),CEILING(ROUND(P13+Q13,2)+1,10)-1))</f>
        <v/>
      </c>
      <c r="S13" s="21">
        <f>O13+E13*Settings!$C$5</f>
        <v/>
      </c>
      <c r="T13" s="23">
        <f>IF(R13&gt;0,(R13-S13)/R13,0)</f>
        <v/>
      </c>
      <c r="U13" s="24" t="n">
        <v>65</v>
      </c>
      <c r="V13" s="24" t="n">
        <v>120</v>
      </c>
      <c r="W13" s="25" t="inlineStr">
        <is>
          <t>https://www.fixr.com/articles/ac-repair-cost-understanding-common-issues-and-when-to-replace</t>
        </is>
      </c>
    </row>
    <row r="14" ht="30" customHeight="1">
      <c r="A14" s="15" t="inlineStr">
        <is>
          <t>Cooling</t>
        </is>
      </c>
      <c r="B14" s="6" t="inlineStr">
        <is>
          <t>Add refrigerant R-454B (per lb)</t>
        </is>
      </c>
      <c r="C14" s="16" t="inlineStr">
        <is>
          <t>R-454B refrigerant added to bring the system to the correct charge.</t>
        </is>
      </c>
      <c r="D14" s="17" t="inlineStr">
        <is>
          <t>lb</t>
        </is>
      </c>
      <c r="E14" s="18" t="n">
        <v>0.1</v>
      </c>
      <c r="F14" s="19" t="inlineStr">
        <is>
          <t>R-454B refrigerant (lb)</t>
        </is>
      </c>
      <c r="G14" s="10" t="n">
        <v>18</v>
      </c>
      <c r="H14" s="20" t="n">
        <v>1</v>
      </c>
      <c r="I14" s="19" t="n"/>
      <c r="J14" s="10" t="n"/>
      <c r="K14" s="20" t="n"/>
      <c r="L14" s="19" t="n"/>
      <c r="M14" s="10" t="n"/>
      <c r="N14" s="20" t="n"/>
      <c r="O14" s="21">
        <f>N(G14)*N(H14)+N(J14)*N(K14)+N(M14)*N(N14)</f>
        <v/>
      </c>
      <c r="P14" s="21">
        <f>ROUND(N(G14)*IF(N(G14)&gt;0,LOOKUP(N(G14),Settings!$B$9:$B$13,Settings!$C$9:$C$13),0),2)*N(H14)+ROUND(N(J14)*IF(N(J14)&gt;0,LOOKUP(N(J14),Settings!$B$9:$B$13,Settings!$C$9:$C$13),0),2)*N(K14)+ROUND(N(M14)*IF(N(M14)&gt;0,LOOKUP(N(M14),Settings!$B$9:$B$13,Settings!$C$9:$C$13),0),2)*N(N14)</f>
        <v/>
      </c>
      <c r="Q14" s="21">
        <f>E14*Settings!$C$4</f>
        <v/>
      </c>
      <c r="R14" s="22">
        <f>IF(ROUND(P14+Q14,2)&lt;=0,0,IF(ROUND(P14+Q14,2)&lt;50,CEILING(ROUND(P14+Q14,2),1),CEILING(ROUND(P14+Q14,2)+1,10)-1))</f>
        <v/>
      </c>
      <c r="S14" s="21">
        <f>O14+E14*Settings!$C$5</f>
        <v/>
      </c>
      <c r="T14" s="23">
        <f>IF(R14&gt;0,(R14-S14)/R14,0)</f>
        <v/>
      </c>
    </row>
    <row r="15" ht="30" customHeight="1">
      <c r="A15" s="15" t="inlineStr">
        <is>
          <t>Cooling</t>
        </is>
      </c>
      <c r="B15" s="6" t="inlineStr">
        <is>
          <t>Add refrigerant R-22 (per lb)</t>
        </is>
      </c>
      <c r="C15" s="16" t="inlineStr">
        <is>
          <t>Reclaimed R-22 refrigerant added to bring an older system to charge.</t>
        </is>
      </c>
      <c r="D15" s="17" t="inlineStr">
        <is>
          <t>lb</t>
        </is>
      </c>
      <c r="E15" s="18" t="n">
        <v>0.1</v>
      </c>
      <c r="F15" s="19" t="inlineStr">
        <is>
          <t>R-22 Refrigerant</t>
        </is>
      </c>
      <c r="G15" s="10" t="n">
        <v>50</v>
      </c>
      <c r="H15" s="20" t="n">
        <v>1</v>
      </c>
      <c r="I15" s="19" t="n"/>
      <c r="J15" s="10" t="n"/>
      <c r="K15" s="20" t="n"/>
      <c r="L15" s="19" t="n"/>
      <c r="M15" s="10" t="n"/>
      <c r="N15" s="20" t="n"/>
      <c r="O15" s="21">
        <f>N(G15)*N(H15)+N(J15)*N(K15)+N(M15)*N(N15)</f>
        <v/>
      </c>
      <c r="P15" s="21">
        <f>ROUND(N(G15)*IF(N(G15)&gt;0,LOOKUP(N(G15),Settings!$B$9:$B$13,Settings!$C$9:$C$13),0),2)*N(H15)+ROUND(N(J15)*IF(N(J15)&gt;0,LOOKUP(N(J15),Settings!$B$9:$B$13,Settings!$C$9:$C$13),0),2)*N(K15)+ROUND(N(M15)*IF(N(M15)&gt;0,LOOKUP(N(M15),Settings!$B$9:$B$13,Settings!$C$9:$C$13),0),2)*N(N15)</f>
        <v/>
      </c>
      <c r="Q15" s="21">
        <f>E15*Settings!$C$4</f>
        <v/>
      </c>
      <c r="R15" s="22">
        <f>IF(ROUND(P15+Q15,2)&lt;=0,0,IF(ROUND(P15+Q15,2)&lt;50,CEILING(ROUND(P15+Q15,2),1),CEILING(ROUND(P15+Q15,2)+1,10)-1))</f>
        <v/>
      </c>
      <c r="S15" s="21">
        <f>O15+E15*Settings!$C$5</f>
        <v/>
      </c>
      <c r="T15" s="23">
        <f>IF(R15&gt;0,(R15-S15)/R15,0)</f>
        <v/>
      </c>
      <c r="U15" s="24" t="n">
        <v>50</v>
      </c>
      <c r="V15" s="24" t="n">
        <v>150</v>
      </c>
      <c r="W15" s="25" t="inlineStr">
        <is>
          <t>https://www.fixr.com/articles/ac-repair-cost-understanding-common-issues-and-when-to-replace</t>
        </is>
      </c>
    </row>
    <row r="16" ht="30" customHeight="1">
      <c r="A16" s="15" t="inlineStr">
        <is>
          <t>Cooling</t>
        </is>
      </c>
      <c r="B16" s="6" t="inlineStr">
        <is>
          <t>Replace TXV</t>
        </is>
      </c>
      <c r="C16" s="16" t="inlineStr">
        <is>
          <t>Recover refrigerant, replace the expansion valve, pressure test, evacuate and recharge.</t>
        </is>
      </c>
      <c r="D16" s="17" t="inlineStr">
        <is>
          <t>each</t>
        </is>
      </c>
      <c r="E16" s="18" t="n">
        <v>4</v>
      </c>
      <c r="F16" s="19" t="inlineStr">
        <is>
          <t>Thermostatic expansion valve</t>
        </is>
      </c>
      <c r="G16" s="10" t="n">
        <v>160</v>
      </c>
      <c r="H16" s="20" t="n">
        <v>1</v>
      </c>
      <c r="I16" s="19" t="inlineStr">
        <is>
          <t>Brazing Rod/Silver Solder</t>
        </is>
      </c>
      <c r="J16" s="10" t="n">
        <v>9</v>
      </c>
      <c r="K16" s="20" t="n">
        <v>2</v>
      </c>
      <c r="L16" s="19" t="inlineStr">
        <is>
          <t>Nitrogen Tank Rental</t>
        </is>
      </c>
      <c r="M16" s="10" t="n">
        <v>22.5</v>
      </c>
      <c r="N16" s="20" t="n">
        <v>1</v>
      </c>
      <c r="O16" s="21">
        <f>N(G16)*N(H16)+N(J16)*N(K16)+N(M16)*N(N16)</f>
        <v/>
      </c>
      <c r="P16" s="21">
        <f>ROUND(N(G16)*IF(N(G16)&gt;0,LOOKUP(N(G16),Settings!$B$9:$B$13,Settings!$C$9:$C$13),0),2)*N(H16)+ROUND(N(J16)*IF(N(J16)&gt;0,LOOKUP(N(J16),Settings!$B$9:$B$13,Settings!$C$9:$C$13),0),2)*N(K16)+ROUND(N(M16)*IF(N(M16)&gt;0,LOOKUP(N(M16),Settings!$B$9:$B$13,Settings!$C$9:$C$13),0),2)*N(N16)</f>
        <v/>
      </c>
      <c r="Q16" s="21">
        <f>E16*Settings!$C$4</f>
        <v/>
      </c>
      <c r="R16" s="22">
        <f>IF(ROUND(P16+Q16,2)&lt;=0,0,IF(ROUND(P16+Q16,2)&lt;50,CEILING(ROUND(P16+Q16,2),1),CEILING(ROUND(P16+Q16,2)+1,10)-1))</f>
        <v/>
      </c>
      <c r="S16" s="21">
        <f>O16+E16*Settings!$C$5</f>
        <v/>
      </c>
      <c r="T16" s="23">
        <f>IF(R16&gt;0,(R16-S16)/R16,0)</f>
        <v/>
      </c>
      <c r="U16" s="24" t="n">
        <v>100</v>
      </c>
      <c r="V16" s="24" t="n">
        <v>500</v>
      </c>
      <c r="W16" s="25" t="inlineStr">
        <is>
          <t>https://www.homeadvisor.com/cost/heating-and-cooling/repair-an-hvac-system/</t>
        </is>
      </c>
    </row>
    <row r="17" ht="30" customHeight="1">
      <c r="A17" s="15" t="inlineStr">
        <is>
          <t>Cooling</t>
        </is>
      </c>
      <c r="B17" s="6" t="inlineStr">
        <is>
          <t>Replace defrost control board</t>
        </is>
      </c>
      <c r="C17" s="16" t="inlineStr">
        <is>
          <t>Replace the heat pump defrost board and test a full defrost cycle.</t>
        </is>
      </c>
      <c r="D17" s="17" t="inlineStr">
        <is>
          <t>each</t>
        </is>
      </c>
      <c r="E17" s="18" t="n">
        <v>1</v>
      </c>
      <c r="F17" s="19" t="inlineStr">
        <is>
          <t>Defrost control board</t>
        </is>
      </c>
      <c r="G17" s="10" t="n">
        <v>140</v>
      </c>
      <c r="H17" s="20" t="n">
        <v>1</v>
      </c>
      <c r="I17" s="19" t="n"/>
      <c r="J17" s="10" t="n"/>
      <c r="K17" s="20" t="n"/>
      <c r="L17" s="19" t="n"/>
      <c r="M17" s="10" t="n"/>
      <c r="N17" s="20" t="n"/>
      <c r="O17" s="21">
        <f>N(G17)*N(H17)+N(J17)*N(K17)+N(M17)*N(N17)</f>
        <v/>
      </c>
      <c r="P17" s="21">
        <f>ROUND(N(G17)*IF(N(G17)&gt;0,LOOKUP(N(G17),Settings!$B$9:$B$13,Settings!$C$9:$C$13),0),2)*N(H17)+ROUND(N(J17)*IF(N(J17)&gt;0,LOOKUP(N(J17),Settings!$B$9:$B$13,Settings!$C$9:$C$13),0),2)*N(K17)+ROUND(N(M17)*IF(N(M17)&gt;0,LOOKUP(N(M17),Settings!$B$9:$B$13,Settings!$C$9:$C$13),0),2)*N(N17)</f>
        <v/>
      </c>
      <c r="Q17" s="21">
        <f>E17*Settings!$C$4</f>
        <v/>
      </c>
      <c r="R17" s="22">
        <f>IF(ROUND(P17+Q17,2)&lt;=0,0,IF(ROUND(P17+Q17,2)&lt;50,CEILING(ROUND(P17+Q17,2),1),CEILING(ROUND(P17+Q17,2)+1,10)-1))</f>
        <v/>
      </c>
      <c r="S17" s="21">
        <f>O17+E17*Settings!$C$5</f>
        <v/>
      </c>
      <c r="T17" s="23">
        <f>IF(R17&gt;0,(R17-S17)/R17,0)</f>
        <v/>
      </c>
    </row>
    <row r="18" ht="30" customHeight="1">
      <c r="A18" s="15" t="inlineStr">
        <is>
          <t>Heating</t>
        </is>
      </c>
      <c r="B18" s="6" t="inlineStr">
        <is>
          <t>Replace hot surface igniter</t>
        </is>
      </c>
      <c r="C18" s="16" t="inlineStr">
        <is>
          <t>Replace the failed furnace igniter and test several ignition cycles.</t>
        </is>
      </c>
      <c r="D18" s="17" t="inlineStr">
        <is>
          <t>each</t>
        </is>
      </c>
      <c r="E18" s="18" t="n">
        <v>0.75</v>
      </c>
      <c r="F18" s="19" t="inlineStr">
        <is>
          <t>Hot surface igniter (universal)</t>
        </is>
      </c>
      <c r="G18" s="10" t="n">
        <v>35</v>
      </c>
      <c r="H18" s="20" t="n">
        <v>1</v>
      </c>
      <c r="I18" s="19" t="n"/>
      <c r="J18" s="10" t="n"/>
      <c r="K18" s="20" t="n"/>
      <c r="L18" s="19" t="n"/>
      <c r="M18" s="10" t="n"/>
      <c r="N18" s="20" t="n"/>
      <c r="O18" s="21">
        <f>N(G18)*N(H18)+N(J18)*N(K18)+N(M18)*N(N18)</f>
        <v/>
      </c>
      <c r="P18" s="21">
        <f>ROUND(N(G18)*IF(N(G18)&gt;0,LOOKUP(N(G18),Settings!$B$9:$B$13,Settings!$C$9:$C$13),0),2)*N(H18)+ROUND(N(J18)*IF(N(J18)&gt;0,LOOKUP(N(J18),Settings!$B$9:$B$13,Settings!$C$9:$C$13),0),2)*N(K18)+ROUND(N(M18)*IF(N(M18)&gt;0,LOOKUP(N(M18),Settings!$B$9:$B$13,Settings!$C$9:$C$13),0),2)*N(N18)</f>
        <v/>
      </c>
      <c r="Q18" s="21">
        <f>E18*Settings!$C$4</f>
        <v/>
      </c>
      <c r="R18" s="22">
        <f>IF(ROUND(P18+Q18,2)&lt;=0,0,IF(ROUND(P18+Q18,2)&lt;50,CEILING(ROUND(P18+Q18,2),1),CEILING(ROUND(P18+Q18,2)+1,10)-1))</f>
        <v/>
      </c>
      <c r="S18" s="21">
        <f>O18+E18*Settings!$C$5</f>
        <v/>
      </c>
      <c r="T18" s="23">
        <f>IF(R18&gt;0,(R18-S18)/R18,0)</f>
        <v/>
      </c>
      <c r="U18" s="24" t="n">
        <v>150</v>
      </c>
      <c r="V18" s="24" t="n">
        <v>500</v>
      </c>
      <c r="W18" s="25" t="inlineStr">
        <is>
          <t>https://www.homeadvisor.com/cost/heating-and-cooling/repair-a-furnace/</t>
        </is>
      </c>
    </row>
    <row r="19" ht="30" customHeight="1">
      <c r="A19" s="15" t="inlineStr">
        <is>
          <t>Heating</t>
        </is>
      </c>
      <c r="B19" s="6" t="inlineStr">
        <is>
          <t>Clean flame sensor</t>
        </is>
      </c>
      <c r="C19" s="16" t="inlineStr">
        <is>
          <t>Clean the flame sensor and check the flame signal so the furnace stays lit.</t>
        </is>
      </c>
      <c r="D19" s="17" t="inlineStr">
        <is>
          <t>each</t>
        </is>
      </c>
      <c r="E19" s="18" t="n">
        <v>0.5</v>
      </c>
      <c r="F19" s="19" t="n"/>
      <c r="G19" s="10" t="n"/>
      <c r="H19" s="20" t="n"/>
      <c r="I19" s="19" t="n"/>
      <c r="J19" s="10" t="n"/>
      <c r="K19" s="20" t="n"/>
      <c r="L19" s="19" t="n"/>
      <c r="M19" s="10" t="n"/>
      <c r="N19" s="20" t="n"/>
      <c r="O19" s="21">
        <f>N(G19)*N(H19)+N(J19)*N(K19)+N(M19)*N(N19)</f>
        <v/>
      </c>
      <c r="P19" s="21">
        <f>ROUND(N(G19)*IF(N(G19)&gt;0,LOOKUP(N(G19),Settings!$B$9:$B$13,Settings!$C$9:$C$13),0),2)*N(H19)+ROUND(N(J19)*IF(N(J19)&gt;0,LOOKUP(N(J19),Settings!$B$9:$B$13,Settings!$C$9:$C$13),0),2)*N(K19)+ROUND(N(M19)*IF(N(M19)&gt;0,LOOKUP(N(M19),Settings!$B$9:$B$13,Settings!$C$9:$C$13),0),2)*N(N19)</f>
        <v/>
      </c>
      <c r="Q19" s="21">
        <f>E19*Settings!$C$4</f>
        <v/>
      </c>
      <c r="R19" s="22">
        <f>IF(ROUND(P19+Q19,2)&lt;=0,0,IF(ROUND(P19+Q19,2)&lt;50,CEILING(ROUND(P19+Q19,2),1),CEILING(ROUND(P19+Q19,2)+1,10)-1))</f>
        <v/>
      </c>
      <c r="S19" s="21">
        <f>O19+E19*Settings!$C$5</f>
        <v/>
      </c>
      <c r="T19" s="23">
        <f>IF(R19&gt;0,(R19-S19)/R19,0)</f>
        <v/>
      </c>
    </row>
    <row r="20" ht="30" customHeight="1">
      <c r="A20" s="15" t="inlineStr">
        <is>
          <t>Heating</t>
        </is>
      </c>
      <c r="B20" s="6" t="inlineStr">
        <is>
          <t>Replace flame sensor</t>
        </is>
      </c>
      <c r="C20" s="16" t="inlineStr">
        <is>
          <t>Replace the flame sensor and check the flame signal.</t>
        </is>
      </c>
      <c r="D20" s="17" t="inlineStr">
        <is>
          <t>each</t>
        </is>
      </c>
      <c r="E20" s="18" t="n">
        <v>0.5</v>
      </c>
      <c r="F20" s="19" t="inlineStr">
        <is>
          <t>Flame sensor</t>
        </is>
      </c>
      <c r="G20" s="10" t="n">
        <v>18</v>
      </c>
      <c r="H20" s="20" t="n">
        <v>1</v>
      </c>
      <c r="I20" s="19" t="n"/>
      <c r="J20" s="10" t="n"/>
      <c r="K20" s="20" t="n"/>
      <c r="L20" s="19" t="n"/>
      <c r="M20" s="10" t="n"/>
      <c r="N20" s="20" t="n"/>
      <c r="O20" s="21">
        <f>N(G20)*N(H20)+N(J20)*N(K20)+N(M20)*N(N20)</f>
        <v/>
      </c>
      <c r="P20" s="21">
        <f>ROUND(N(G20)*IF(N(G20)&gt;0,LOOKUP(N(G20),Settings!$B$9:$B$13,Settings!$C$9:$C$13),0),2)*N(H20)+ROUND(N(J20)*IF(N(J20)&gt;0,LOOKUP(N(J20),Settings!$B$9:$B$13,Settings!$C$9:$C$13),0),2)*N(K20)+ROUND(N(M20)*IF(N(M20)&gt;0,LOOKUP(N(M20),Settings!$B$9:$B$13,Settings!$C$9:$C$13),0),2)*N(N20)</f>
        <v/>
      </c>
      <c r="Q20" s="21">
        <f>E20*Settings!$C$4</f>
        <v/>
      </c>
      <c r="R20" s="22">
        <f>IF(ROUND(P20+Q20,2)&lt;=0,0,IF(ROUND(P20+Q20,2)&lt;50,CEILING(ROUND(P20+Q20,2),1),CEILING(ROUND(P20+Q20,2)+1,10)-1))</f>
        <v/>
      </c>
      <c r="S20" s="21">
        <f>O20+E20*Settings!$C$5</f>
        <v/>
      </c>
      <c r="T20" s="23">
        <f>IF(R20&gt;0,(R20-S20)/R20,0)</f>
        <v/>
      </c>
      <c r="U20" s="24" t="n">
        <v>150</v>
      </c>
      <c r="V20" s="24" t="n">
        <v>250</v>
      </c>
      <c r="W20" s="25" t="inlineStr">
        <is>
          <t>https://www.homeadvisor.com/cost/heating-and-cooling/repair-a-furnace/</t>
        </is>
      </c>
    </row>
    <row r="21" ht="30" customHeight="1">
      <c r="A21" s="15" t="inlineStr">
        <is>
          <t>Heating</t>
        </is>
      </c>
      <c r="B21" s="6" t="inlineStr">
        <is>
          <t>Replace inducer motor</t>
        </is>
      </c>
      <c r="C21" s="16" t="inlineStr">
        <is>
          <t>Replace the draft inducer motor assembly and verify venting and pressure switch operation.</t>
        </is>
      </c>
      <c r="D21" s="17" t="inlineStr">
        <is>
          <t>each</t>
        </is>
      </c>
      <c r="E21" s="18" t="n">
        <v>2</v>
      </c>
      <c r="F21" s="19" t="inlineStr">
        <is>
          <t>Inducer motor assembly</t>
        </is>
      </c>
      <c r="G21" s="10" t="n">
        <v>220</v>
      </c>
      <c r="H21" s="20" t="n">
        <v>1</v>
      </c>
      <c r="I21" s="19" t="n"/>
      <c r="J21" s="10" t="n"/>
      <c r="K21" s="20" t="n"/>
      <c r="L21" s="19" t="n"/>
      <c r="M21" s="10" t="n"/>
      <c r="N21" s="20" t="n"/>
      <c r="O21" s="21">
        <f>N(G21)*N(H21)+N(J21)*N(K21)+N(M21)*N(N21)</f>
        <v/>
      </c>
      <c r="P21" s="21">
        <f>ROUND(N(G21)*IF(N(G21)&gt;0,LOOKUP(N(G21),Settings!$B$9:$B$13,Settings!$C$9:$C$13),0),2)*N(H21)+ROUND(N(J21)*IF(N(J21)&gt;0,LOOKUP(N(J21),Settings!$B$9:$B$13,Settings!$C$9:$C$13),0),2)*N(K21)+ROUND(N(M21)*IF(N(M21)&gt;0,LOOKUP(N(M21),Settings!$B$9:$B$13,Settings!$C$9:$C$13),0),2)*N(N21)</f>
        <v/>
      </c>
      <c r="Q21" s="21">
        <f>E21*Settings!$C$4</f>
        <v/>
      </c>
      <c r="R21" s="22">
        <f>IF(ROUND(P21+Q21,2)&lt;=0,0,IF(ROUND(P21+Q21,2)&lt;50,CEILING(ROUND(P21+Q21,2),1),CEILING(ROUND(P21+Q21,2)+1,10)-1))</f>
        <v/>
      </c>
      <c r="S21" s="21">
        <f>O21+E21*Settings!$C$5</f>
        <v/>
      </c>
      <c r="T21" s="23">
        <f>IF(R21&gt;0,(R21-S21)/R21,0)</f>
        <v/>
      </c>
      <c r="U21" s="24" t="n">
        <v>200</v>
      </c>
      <c r="V21" s="24" t="n">
        <v>1500</v>
      </c>
      <c r="W21" s="25" t="inlineStr">
        <is>
          <t>https://www.homeadvisor.com/cost/heating-and-cooling/repair-a-furnace/</t>
        </is>
      </c>
    </row>
    <row r="22" ht="30" customHeight="1">
      <c r="A22" s="15" t="inlineStr">
        <is>
          <t>Heating</t>
        </is>
      </c>
      <c r="B22" s="6" t="inlineStr">
        <is>
          <t>Replace pressure switch</t>
        </is>
      </c>
      <c r="C22" s="16" t="inlineStr">
        <is>
          <t>Replace the furnace pressure switch and test the ignition sequence.</t>
        </is>
      </c>
      <c r="D22" s="17" t="inlineStr">
        <is>
          <t>each</t>
        </is>
      </c>
      <c r="E22" s="18" t="n">
        <v>0.75</v>
      </c>
      <c r="F22" s="19" t="inlineStr">
        <is>
          <t>Furnace pressure switch</t>
        </is>
      </c>
      <c r="G22" s="10" t="n">
        <v>40</v>
      </c>
      <c r="H22" s="20" t="n">
        <v>1</v>
      </c>
      <c r="I22" s="19" t="n"/>
      <c r="J22" s="10" t="n"/>
      <c r="K22" s="20" t="n"/>
      <c r="L22" s="19" t="n"/>
      <c r="M22" s="10" t="n"/>
      <c r="N22" s="20" t="n"/>
      <c r="O22" s="21">
        <f>N(G22)*N(H22)+N(J22)*N(K22)+N(M22)*N(N22)</f>
        <v/>
      </c>
      <c r="P22" s="21">
        <f>ROUND(N(G22)*IF(N(G22)&gt;0,LOOKUP(N(G22),Settings!$B$9:$B$13,Settings!$C$9:$C$13),0),2)*N(H22)+ROUND(N(J22)*IF(N(J22)&gt;0,LOOKUP(N(J22),Settings!$B$9:$B$13,Settings!$C$9:$C$13),0),2)*N(K22)+ROUND(N(M22)*IF(N(M22)&gt;0,LOOKUP(N(M22),Settings!$B$9:$B$13,Settings!$C$9:$C$13),0),2)*N(N22)</f>
        <v/>
      </c>
      <c r="Q22" s="21">
        <f>E22*Settings!$C$4</f>
        <v/>
      </c>
      <c r="R22" s="22">
        <f>IF(ROUND(P22+Q22,2)&lt;=0,0,IF(ROUND(P22+Q22,2)&lt;50,CEILING(ROUND(P22+Q22,2),1),CEILING(ROUND(P22+Q22,2)+1,10)-1))</f>
        <v/>
      </c>
      <c r="S22" s="21">
        <f>O22+E22*Settings!$C$5</f>
        <v/>
      </c>
      <c r="T22" s="23">
        <f>IF(R22&gt;0,(R22-S22)/R22,0)</f>
        <v/>
      </c>
    </row>
    <row r="23" ht="30" customHeight="1">
      <c r="A23" s="15" t="inlineStr">
        <is>
          <t>Heating</t>
        </is>
      </c>
      <c r="B23" s="6" t="inlineStr">
        <is>
          <t>Replace limit switch</t>
        </is>
      </c>
      <c r="C23" s="16" t="inlineStr">
        <is>
          <t>Replace the high limit switch and check temperature rise and airflow.</t>
        </is>
      </c>
      <c r="D23" s="17" t="inlineStr">
        <is>
          <t>each</t>
        </is>
      </c>
      <c r="E23" s="18" t="n">
        <v>0.75</v>
      </c>
      <c r="F23" s="19" t="inlineStr">
        <is>
          <t>Limit switch</t>
        </is>
      </c>
      <c r="G23" s="10" t="n">
        <v>25</v>
      </c>
      <c r="H23" s="20" t="n">
        <v>1</v>
      </c>
      <c r="I23" s="19" t="n"/>
      <c r="J23" s="10" t="n"/>
      <c r="K23" s="20" t="n"/>
      <c r="L23" s="19" t="n"/>
      <c r="M23" s="10" t="n"/>
      <c r="N23" s="20" t="n"/>
      <c r="O23" s="21">
        <f>N(G23)*N(H23)+N(J23)*N(K23)+N(M23)*N(N23)</f>
        <v/>
      </c>
      <c r="P23" s="21">
        <f>ROUND(N(G23)*IF(N(G23)&gt;0,LOOKUP(N(G23),Settings!$B$9:$B$13,Settings!$C$9:$C$13),0),2)*N(H23)+ROUND(N(J23)*IF(N(J23)&gt;0,LOOKUP(N(J23),Settings!$B$9:$B$13,Settings!$C$9:$C$13),0),2)*N(K23)+ROUND(N(M23)*IF(N(M23)&gt;0,LOOKUP(N(M23),Settings!$B$9:$B$13,Settings!$C$9:$C$13),0),2)*N(N23)</f>
        <v/>
      </c>
      <c r="Q23" s="21">
        <f>E23*Settings!$C$4</f>
        <v/>
      </c>
      <c r="R23" s="22">
        <f>IF(ROUND(P23+Q23,2)&lt;=0,0,IF(ROUND(P23+Q23,2)&lt;50,CEILING(ROUND(P23+Q23,2),1),CEILING(ROUND(P23+Q23,2)+1,10)-1))</f>
        <v/>
      </c>
      <c r="S23" s="21">
        <f>O23+E23*Settings!$C$5</f>
        <v/>
      </c>
      <c r="T23" s="23">
        <f>IF(R23&gt;0,(R23-S23)/R23,0)</f>
        <v/>
      </c>
      <c r="U23" s="24" t="n">
        <v>150</v>
      </c>
      <c r="V23" s="24" t="n">
        <v>300</v>
      </c>
      <c r="W23" s="25" t="inlineStr">
        <is>
          <t>https://www.homeadvisor.com/cost/heating-and-cooling/repair-a-furnace/</t>
        </is>
      </c>
    </row>
    <row r="24" ht="30" customHeight="1">
      <c r="A24" s="15" t="inlineStr">
        <is>
          <t>Heating</t>
        </is>
      </c>
      <c r="B24" s="6" t="inlineStr">
        <is>
          <t>Replace rollout switch</t>
        </is>
      </c>
      <c r="C24" s="16" t="inlineStr">
        <is>
          <t>Replace the flame rollout switch and inspect the burners and heat exchanger area.</t>
        </is>
      </c>
      <c r="D24" s="17" t="inlineStr">
        <is>
          <t>each</t>
        </is>
      </c>
      <c r="E24" s="18" t="n">
        <v>0.5</v>
      </c>
      <c r="F24" s="19" t="inlineStr">
        <is>
          <t>Rollout switch</t>
        </is>
      </c>
      <c r="G24" s="10" t="n">
        <v>15</v>
      </c>
      <c r="H24" s="20" t="n">
        <v>1</v>
      </c>
      <c r="I24" s="19" t="n"/>
      <c r="J24" s="10" t="n"/>
      <c r="K24" s="20" t="n"/>
      <c r="L24" s="19" t="n"/>
      <c r="M24" s="10" t="n"/>
      <c r="N24" s="20" t="n"/>
      <c r="O24" s="21">
        <f>N(G24)*N(H24)+N(J24)*N(K24)+N(M24)*N(N24)</f>
        <v/>
      </c>
      <c r="P24" s="21">
        <f>ROUND(N(G24)*IF(N(G24)&gt;0,LOOKUP(N(G24),Settings!$B$9:$B$13,Settings!$C$9:$C$13),0),2)*N(H24)+ROUND(N(J24)*IF(N(J24)&gt;0,LOOKUP(N(J24),Settings!$B$9:$B$13,Settings!$C$9:$C$13),0),2)*N(K24)+ROUND(N(M24)*IF(N(M24)&gt;0,LOOKUP(N(M24),Settings!$B$9:$B$13,Settings!$C$9:$C$13),0),2)*N(N24)</f>
        <v/>
      </c>
      <c r="Q24" s="21">
        <f>E24*Settings!$C$4</f>
        <v/>
      </c>
      <c r="R24" s="22">
        <f>IF(ROUND(P24+Q24,2)&lt;=0,0,IF(ROUND(P24+Q24,2)&lt;50,CEILING(ROUND(P24+Q24,2),1),CEILING(ROUND(P24+Q24,2)+1,10)-1))</f>
        <v/>
      </c>
      <c r="S24" s="21">
        <f>O24+E24*Settings!$C$5</f>
        <v/>
      </c>
      <c r="T24" s="23">
        <f>IF(R24&gt;0,(R24-S24)/R24,0)</f>
        <v/>
      </c>
    </row>
    <row r="25" ht="30" customHeight="1">
      <c r="A25" s="15" t="inlineStr">
        <is>
          <t>Heating</t>
        </is>
      </c>
      <c r="B25" s="6" t="inlineStr">
        <is>
          <t>Replace gas valve</t>
        </is>
      </c>
      <c r="C25" s="16" t="inlineStr">
        <is>
          <t>Replace the furnace gas valve, leak test the connections and set the gas pressure.</t>
        </is>
      </c>
      <c r="D25" s="17" t="inlineStr">
        <is>
          <t>each</t>
        </is>
      </c>
      <c r="E25" s="18" t="n">
        <v>1.5</v>
      </c>
      <c r="F25" s="19" t="inlineStr">
        <is>
          <t>Furnace gas valve</t>
        </is>
      </c>
      <c r="G25" s="10" t="n">
        <v>150</v>
      </c>
      <c r="H25" s="20" t="n">
        <v>1</v>
      </c>
      <c r="I25" s="19" t="n"/>
      <c r="J25" s="10" t="n"/>
      <c r="K25" s="20" t="n"/>
      <c r="L25" s="19" t="n"/>
      <c r="M25" s="10" t="n"/>
      <c r="N25" s="20" t="n"/>
      <c r="O25" s="21">
        <f>N(G25)*N(H25)+N(J25)*N(K25)+N(M25)*N(N25)</f>
        <v/>
      </c>
      <c r="P25" s="21">
        <f>ROUND(N(G25)*IF(N(G25)&gt;0,LOOKUP(N(G25),Settings!$B$9:$B$13,Settings!$C$9:$C$13),0),2)*N(H25)+ROUND(N(J25)*IF(N(J25)&gt;0,LOOKUP(N(J25),Settings!$B$9:$B$13,Settings!$C$9:$C$13),0),2)*N(K25)+ROUND(N(M25)*IF(N(M25)&gt;0,LOOKUP(N(M25),Settings!$B$9:$B$13,Settings!$C$9:$C$13),0),2)*N(N25)</f>
        <v/>
      </c>
      <c r="Q25" s="21">
        <f>E25*Settings!$C$4</f>
        <v/>
      </c>
      <c r="R25" s="22">
        <f>IF(ROUND(P25+Q25,2)&lt;=0,0,IF(ROUND(P25+Q25,2)&lt;50,CEILING(ROUND(P25+Q25,2),1),CEILING(ROUND(P25+Q25,2)+1,10)-1))</f>
        <v/>
      </c>
      <c r="S25" s="21">
        <f>O25+E25*Settings!$C$5</f>
        <v/>
      </c>
      <c r="T25" s="23">
        <f>IF(R25&gt;0,(R25-S25)/R25,0)</f>
        <v/>
      </c>
      <c r="U25" s="24" t="n">
        <v>200</v>
      </c>
      <c r="V25" s="24" t="n">
        <v>600</v>
      </c>
      <c r="W25" s="25" t="inlineStr">
        <is>
          <t>https://www.homeadvisor.com/cost/heating-and-cooling/repair-a-furnace/</t>
        </is>
      </c>
    </row>
    <row r="26" ht="30" customHeight="1">
      <c r="A26" s="15" t="inlineStr">
        <is>
          <t>Heating</t>
        </is>
      </c>
      <c r="B26" s="6" t="inlineStr">
        <is>
          <t>Replace furnace control board</t>
        </is>
      </c>
      <c r="C26" s="16" t="inlineStr">
        <is>
          <t>Replace the furnace control board, rewire and test every heating and fan mode.</t>
        </is>
      </c>
      <c r="D26" s="17" t="inlineStr">
        <is>
          <t>each</t>
        </is>
      </c>
      <c r="E26" s="18" t="n">
        <v>1.5</v>
      </c>
      <c r="F26" s="19" t="inlineStr">
        <is>
          <t>Universal furnace control board</t>
        </is>
      </c>
      <c r="G26" s="10" t="n">
        <v>160</v>
      </c>
      <c r="H26" s="20" t="n">
        <v>1</v>
      </c>
      <c r="I26" s="19" t="n"/>
      <c r="J26" s="10" t="n"/>
      <c r="K26" s="20" t="n"/>
      <c r="L26" s="19" t="n"/>
      <c r="M26" s="10" t="n"/>
      <c r="N26" s="20" t="n"/>
      <c r="O26" s="21">
        <f>N(G26)*N(H26)+N(J26)*N(K26)+N(M26)*N(N26)</f>
        <v/>
      </c>
      <c r="P26" s="21">
        <f>ROUND(N(G26)*IF(N(G26)&gt;0,LOOKUP(N(G26),Settings!$B$9:$B$13,Settings!$C$9:$C$13),0),2)*N(H26)+ROUND(N(J26)*IF(N(J26)&gt;0,LOOKUP(N(J26),Settings!$B$9:$B$13,Settings!$C$9:$C$13),0),2)*N(K26)+ROUND(N(M26)*IF(N(M26)&gt;0,LOOKUP(N(M26),Settings!$B$9:$B$13,Settings!$C$9:$C$13),0),2)*N(N26)</f>
        <v/>
      </c>
      <c r="Q26" s="21">
        <f>E26*Settings!$C$4</f>
        <v/>
      </c>
      <c r="R26" s="22">
        <f>IF(ROUND(P26+Q26,2)&lt;=0,0,IF(ROUND(P26+Q26,2)&lt;50,CEILING(ROUND(P26+Q26,2),1),CEILING(ROUND(P26+Q26,2)+1,10)-1))</f>
        <v/>
      </c>
      <c r="S26" s="21">
        <f>O26+E26*Settings!$C$5</f>
        <v/>
      </c>
      <c r="T26" s="23">
        <f>IF(R26&gt;0,(R26-S26)/R26,0)</f>
        <v/>
      </c>
      <c r="U26" s="24" t="n">
        <v>200</v>
      </c>
      <c r="V26" s="24" t="n">
        <v>600</v>
      </c>
      <c r="W26" s="25" t="inlineStr">
        <is>
          <t>https://www.homeadvisor.com/cost/heating-and-cooling/repair-a-furnace/</t>
        </is>
      </c>
    </row>
    <row r="27" ht="30" customHeight="1">
      <c r="A27" s="15" t="inlineStr">
        <is>
          <t>Heating</t>
        </is>
      </c>
      <c r="B27" s="6" t="inlineStr">
        <is>
          <t>Replace thermocouple</t>
        </is>
      </c>
      <c r="C27" s="16" t="inlineStr">
        <is>
          <t>Replace the thermocouple on a standing-pilot appliance and relight.</t>
        </is>
      </c>
      <c r="D27" s="17" t="inlineStr">
        <is>
          <t>each</t>
        </is>
      </c>
      <c r="E27" s="18" t="n">
        <v>0.5</v>
      </c>
      <c r="F27" s="19" t="inlineStr">
        <is>
          <t>Thermocouple</t>
        </is>
      </c>
      <c r="G27" s="10" t="n">
        <v>15</v>
      </c>
      <c r="H27" s="20" t="n">
        <v>1</v>
      </c>
      <c r="I27" s="19" t="n"/>
      <c r="J27" s="10" t="n"/>
      <c r="K27" s="20" t="n"/>
      <c r="L27" s="19" t="n"/>
      <c r="M27" s="10" t="n"/>
      <c r="N27" s="20" t="n"/>
      <c r="O27" s="21">
        <f>N(G27)*N(H27)+N(J27)*N(K27)+N(M27)*N(N27)</f>
        <v/>
      </c>
      <c r="P27" s="21">
        <f>ROUND(N(G27)*IF(N(G27)&gt;0,LOOKUP(N(G27),Settings!$B$9:$B$13,Settings!$C$9:$C$13),0),2)*N(H27)+ROUND(N(J27)*IF(N(J27)&gt;0,LOOKUP(N(J27),Settings!$B$9:$B$13,Settings!$C$9:$C$13),0),2)*N(K27)+ROUND(N(M27)*IF(N(M27)&gt;0,LOOKUP(N(M27),Settings!$B$9:$B$13,Settings!$C$9:$C$13),0),2)*N(N27)</f>
        <v/>
      </c>
      <c r="Q27" s="21">
        <f>E27*Settings!$C$4</f>
        <v/>
      </c>
      <c r="R27" s="22">
        <f>IF(ROUND(P27+Q27,2)&lt;=0,0,IF(ROUND(P27+Q27,2)&lt;50,CEILING(ROUND(P27+Q27,2),1),CEILING(ROUND(P27+Q27,2)+1,10)-1))</f>
        <v/>
      </c>
      <c r="S27" s="21">
        <f>O27+E27*Settings!$C$5</f>
        <v/>
      </c>
      <c r="T27" s="23">
        <f>IF(R27&gt;0,(R27-S27)/R27,0)</f>
        <v/>
      </c>
    </row>
    <row r="28" ht="30" customHeight="1">
      <c r="A28" s="15" t="inlineStr">
        <is>
          <t>Heating</t>
        </is>
      </c>
      <c r="B28" s="6" t="inlineStr">
        <is>
          <t>Replace blower motor (PSC)</t>
        </is>
      </c>
      <c r="C28" s="16" t="inlineStr">
        <is>
          <t>Replace the indoor blower motor and capacitor, and check amp draw and airflow.</t>
        </is>
      </c>
      <c r="D28" s="17" t="inlineStr">
        <is>
          <t>each</t>
        </is>
      </c>
      <c r="E28" s="18" t="n">
        <v>1.5</v>
      </c>
      <c r="F28" s="19" t="inlineStr">
        <is>
          <t>Blower motor (PSC, universal)</t>
        </is>
      </c>
      <c r="G28" s="10" t="n">
        <v>140</v>
      </c>
      <c r="H28" s="20" t="n">
        <v>1</v>
      </c>
      <c r="I28" s="19" t="inlineStr">
        <is>
          <t>Run Capacitor Single (5-80 MFD)</t>
        </is>
      </c>
      <c r="J28" s="10" t="n">
        <v>13.5</v>
      </c>
      <c r="K28" s="20" t="n">
        <v>1</v>
      </c>
      <c r="L28" s="19" t="n"/>
      <c r="M28" s="10" t="n"/>
      <c r="N28" s="20" t="n"/>
      <c r="O28" s="21">
        <f>N(G28)*N(H28)+N(J28)*N(K28)+N(M28)*N(N28)</f>
        <v/>
      </c>
      <c r="P28" s="21">
        <f>ROUND(N(G28)*IF(N(G28)&gt;0,LOOKUP(N(G28),Settings!$B$9:$B$13,Settings!$C$9:$C$13),0),2)*N(H28)+ROUND(N(J28)*IF(N(J28)&gt;0,LOOKUP(N(J28),Settings!$B$9:$B$13,Settings!$C$9:$C$13),0),2)*N(K28)+ROUND(N(M28)*IF(N(M28)&gt;0,LOOKUP(N(M28),Settings!$B$9:$B$13,Settings!$C$9:$C$13),0),2)*N(N28)</f>
        <v/>
      </c>
      <c r="Q28" s="21">
        <f>E28*Settings!$C$4</f>
        <v/>
      </c>
      <c r="R28" s="22">
        <f>IF(ROUND(P28+Q28,2)&lt;=0,0,IF(ROUND(P28+Q28,2)&lt;50,CEILING(ROUND(P28+Q28,2),1),CEILING(ROUND(P28+Q28,2)+1,10)-1))</f>
        <v/>
      </c>
      <c r="S28" s="21">
        <f>O28+E28*Settings!$C$5</f>
        <v/>
      </c>
      <c r="T28" s="23">
        <f>IF(R28&gt;0,(R28-S28)/R28,0)</f>
        <v/>
      </c>
      <c r="U28" s="24" t="n">
        <v>150</v>
      </c>
      <c r="V28" s="24" t="n">
        <v>2000</v>
      </c>
      <c r="W28" s="25" t="inlineStr">
        <is>
          <t>https://www.homeadvisor.com/cost/heating-and-cooling/repair-a-furnace/</t>
        </is>
      </c>
    </row>
    <row r="29" ht="30" customHeight="1">
      <c r="A29" s="15" t="inlineStr">
        <is>
          <t>Heating</t>
        </is>
      </c>
      <c r="B29" s="6" t="inlineStr">
        <is>
          <t>Replace blower motor (ECM)</t>
        </is>
      </c>
      <c r="C29" s="16" t="inlineStr">
        <is>
          <t>Replace the variable-speed (ECM) blower motor module and set the airflow.</t>
        </is>
      </c>
      <c r="D29" s="17" t="inlineStr">
        <is>
          <t>each</t>
        </is>
      </c>
      <c r="E29" s="18" t="n">
        <v>2</v>
      </c>
      <c r="F29" s="19" t="inlineStr">
        <is>
          <t>ECM blower motor module</t>
        </is>
      </c>
      <c r="G29" s="10" t="n">
        <v>450</v>
      </c>
      <c r="H29" s="20" t="n">
        <v>1</v>
      </c>
      <c r="I29" s="19" t="n"/>
      <c r="J29" s="10" t="n"/>
      <c r="K29" s="20" t="n"/>
      <c r="L29" s="19" t="n"/>
      <c r="M29" s="10" t="n"/>
      <c r="N29" s="20" t="n"/>
      <c r="O29" s="21">
        <f>N(G29)*N(H29)+N(J29)*N(K29)+N(M29)*N(N29)</f>
        <v/>
      </c>
      <c r="P29" s="21">
        <f>ROUND(N(G29)*IF(N(G29)&gt;0,LOOKUP(N(G29),Settings!$B$9:$B$13,Settings!$C$9:$C$13),0),2)*N(H29)+ROUND(N(J29)*IF(N(J29)&gt;0,LOOKUP(N(J29),Settings!$B$9:$B$13,Settings!$C$9:$C$13),0),2)*N(K29)+ROUND(N(M29)*IF(N(M29)&gt;0,LOOKUP(N(M29),Settings!$B$9:$B$13,Settings!$C$9:$C$13),0),2)*N(N29)</f>
        <v/>
      </c>
      <c r="Q29" s="21">
        <f>E29*Settings!$C$4</f>
        <v/>
      </c>
      <c r="R29" s="22">
        <f>IF(ROUND(P29+Q29,2)&lt;=0,0,IF(ROUND(P29+Q29,2)&lt;50,CEILING(ROUND(P29+Q29,2),1),CEILING(ROUND(P29+Q29,2)+1,10)-1))</f>
        <v/>
      </c>
      <c r="S29" s="21">
        <f>O29+E29*Settings!$C$5</f>
        <v/>
      </c>
      <c r="T29" s="23">
        <f>IF(R29&gt;0,(R29-S29)/R29,0)</f>
        <v/>
      </c>
      <c r="U29" s="24" t="n">
        <v>150</v>
      </c>
      <c r="V29" s="24" t="n">
        <v>2000</v>
      </c>
      <c r="W29" s="25" t="inlineStr">
        <is>
          <t>https://www.homeadvisor.com/cost/heating-and-cooling/repair-a-furnace/</t>
        </is>
      </c>
    </row>
    <row r="30" ht="30" customHeight="1">
      <c r="A30" s="15" t="inlineStr">
        <is>
          <t>Heating</t>
        </is>
      </c>
      <c r="B30" s="6" t="inlineStr">
        <is>
          <t>Clean blower wheel</t>
        </is>
      </c>
      <c r="C30" s="16" t="inlineStr">
        <is>
          <t>Remove, clean and reinstall the blower wheel to restore airflow.</t>
        </is>
      </c>
      <c r="D30" s="17" t="inlineStr">
        <is>
          <t>each</t>
        </is>
      </c>
      <c r="E30" s="18" t="n">
        <v>2</v>
      </c>
      <c r="F30" s="19" t="n"/>
      <c r="G30" s="10" t="n"/>
      <c r="H30" s="20" t="n"/>
      <c r="I30" s="19" t="n"/>
      <c r="J30" s="10" t="n"/>
      <c r="K30" s="20" t="n"/>
      <c r="L30" s="19" t="n"/>
      <c r="M30" s="10" t="n"/>
      <c r="N30" s="20" t="n"/>
      <c r="O30" s="21">
        <f>N(G30)*N(H30)+N(J30)*N(K30)+N(M30)*N(N30)</f>
        <v/>
      </c>
      <c r="P30" s="21">
        <f>ROUND(N(G30)*IF(N(G30)&gt;0,LOOKUP(N(G30),Settings!$B$9:$B$13,Settings!$C$9:$C$13),0),2)*N(H30)+ROUND(N(J30)*IF(N(J30)&gt;0,LOOKUP(N(J30),Settings!$B$9:$B$13,Settings!$C$9:$C$13),0),2)*N(K30)+ROUND(N(M30)*IF(N(M30)&gt;0,LOOKUP(N(M30),Settings!$B$9:$B$13,Settings!$C$9:$C$13),0),2)*N(N30)</f>
        <v/>
      </c>
      <c r="Q30" s="21">
        <f>E30*Settings!$C$4</f>
        <v/>
      </c>
      <c r="R30" s="22">
        <f>IF(ROUND(P30+Q30,2)&lt;=0,0,IF(ROUND(P30+Q30,2)&lt;50,CEILING(ROUND(P30+Q30,2),1),CEILING(ROUND(P30+Q30,2)+1,10)-1))</f>
        <v/>
      </c>
      <c r="S30" s="21">
        <f>O30+E30*Settings!$C$5</f>
        <v/>
      </c>
      <c r="T30" s="23">
        <f>IF(R30&gt;0,(R30-S30)/R30,0)</f>
        <v/>
      </c>
    </row>
    <row r="31" ht="30" customHeight="1">
      <c r="A31" s="15" t="inlineStr">
        <is>
          <t>Electrical</t>
        </is>
      </c>
      <c r="B31" s="6" t="inlineStr">
        <is>
          <t>Replace 24V transformer</t>
        </is>
      </c>
      <c r="C31" s="16" t="inlineStr">
        <is>
          <t>Replace the control transformer and check for shorts in the low-voltage wiring.</t>
        </is>
      </c>
      <c r="D31" s="17" t="inlineStr">
        <is>
          <t>each</t>
        </is>
      </c>
      <c r="E31" s="18" t="n">
        <v>0.75</v>
      </c>
      <c r="F31" s="19" t="inlineStr">
        <is>
          <t>Transformer 24V/40VA</t>
        </is>
      </c>
      <c r="G31" s="10" t="n">
        <v>18</v>
      </c>
      <c r="H31" s="20" t="n">
        <v>1</v>
      </c>
      <c r="I31" s="19" t="n"/>
      <c r="J31" s="10" t="n"/>
      <c r="K31" s="20" t="n"/>
      <c r="L31" s="19" t="n"/>
      <c r="M31" s="10" t="n"/>
      <c r="N31" s="20" t="n"/>
      <c r="O31" s="21">
        <f>N(G31)*N(H31)+N(J31)*N(K31)+N(M31)*N(N31)</f>
        <v/>
      </c>
      <c r="P31" s="21">
        <f>ROUND(N(G31)*IF(N(G31)&gt;0,LOOKUP(N(G31),Settings!$B$9:$B$13,Settings!$C$9:$C$13),0),2)*N(H31)+ROUND(N(J31)*IF(N(J31)&gt;0,LOOKUP(N(J31),Settings!$B$9:$B$13,Settings!$C$9:$C$13),0),2)*N(K31)+ROUND(N(M31)*IF(N(M31)&gt;0,LOOKUP(N(M31),Settings!$B$9:$B$13,Settings!$C$9:$C$13),0),2)*N(N31)</f>
        <v/>
      </c>
      <c r="Q31" s="21">
        <f>E31*Settings!$C$4</f>
        <v/>
      </c>
      <c r="R31" s="22">
        <f>IF(ROUND(P31+Q31,2)&lt;=0,0,IF(ROUND(P31+Q31,2)&lt;50,CEILING(ROUND(P31+Q31,2),1),CEILING(ROUND(P31+Q31,2)+1,10)-1))</f>
        <v/>
      </c>
      <c r="S31" s="21">
        <f>O31+E31*Settings!$C$5</f>
        <v/>
      </c>
      <c r="T31" s="23">
        <f>IF(R31&gt;0,(R31-S31)/R31,0)</f>
        <v/>
      </c>
      <c r="U31" s="24" t="n">
        <v>100</v>
      </c>
      <c r="V31" s="24" t="n">
        <v>175</v>
      </c>
      <c r="W31" s="25" t="inlineStr">
        <is>
          <t>https://www.homeadvisor.com/cost/heating-and-cooling/repair-a-furnace/</t>
        </is>
      </c>
    </row>
    <row r="32" ht="30" customHeight="1">
      <c r="A32" s="15" t="inlineStr">
        <is>
          <t>Electrical</t>
        </is>
      </c>
      <c r="B32" s="6" t="inlineStr">
        <is>
          <t>Replace relay</t>
        </is>
      </c>
      <c r="C32" s="16" t="inlineStr">
        <is>
          <t>Replace the failed control relay and test operation.</t>
        </is>
      </c>
      <c r="D32" s="17" t="inlineStr">
        <is>
          <t>each</t>
        </is>
      </c>
      <c r="E32" s="18" t="n">
        <v>0.5</v>
      </c>
      <c r="F32" s="19" t="inlineStr">
        <is>
          <t>Relay Switch</t>
        </is>
      </c>
      <c r="G32" s="10" t="n">
        <v>10.5</v>
      </c>
      <c r="H32" s="20" t="n">
        <v>1</v>
      </c>
      <c r="I32" s="19" t="n"/>
      <c r="J32" s="10" t="n"/>
      <c r="K32" s="20" t="n"/>
      <c r="L32" s="19" t="n"/>
      <c r="M32" s="10" t="n"/>
      <c r="N32" s="20" t="n"/>
      <c r="O32" s="21">
        <f>N(G32)*N(H32)+N(J32)*N(K32)+N(M32)*N(N32)</f>
        <v/>
      </c>
      <c r="P32" s="21">
        <f>ROUND(N(G32)*IF(N(G32)&gt;0,LOOKUP(N(G32),Settings!$B$9:$B$13,Settings!$C$9:$C$13),0),2)*N(H32)+ROUND(N(J32)*IF(N(J32)&gt;0,LOOKUP(N(J32),Settings!$B$9:$B$13,Settings!$C$9:$C$13),0),2)*N(K32)+ROUND(N(M32)*IF(N(M32)&gt;0,LOOKUP(N(M32),Settings!$B$9:$B$13,Settings!$C$9:$C$13),0),2)*N(N32)</f>
        <v/>
      </c>
      <c r="Q32" s="21">
        <f>E32*Settings!$C$4</f>
        <v/>
      </c>
      <c r="R32" s="22">
        <f>IF(ROUND(P32+Q32,2)&lt;=0,0,IF(ROUND(P32+Q32,2)&lt;50,CEILING(ROUND(P32+Q32,2),1),CEILING(ROUND(P32+Q32,2)+1,10)-1))</f>
        <v/>
      </c>
      <c r="S32" s="21">
        <f>O32+E32*Settings!$C$5</f>
        <v/>
      </c>
      <c r="T32" s="23">
        <f>IF(R32&gt;0,(R32-S32)/R32,0)</f>
        <v/>
      </c>
    </row>
    <row r="33" ht="30" customHeight="1">
      <c r="A33" s="15" t="inlineStr">
        <is>
          <t>Electrical</t>
        </is>
      </c>
      <c r="B33" s="6" t="inlineStr">
        <is>
          <t>Replace disconnect box</t>
        </is>
      </c>
      <c r="C33" s="16" t="inlineStr">
        <is>
          <t>Replace the outdoor disconnect and whip.</t>
        </is>
      </c>
      <c r="D33" s="17" t="inlineStr">
        <is>
          <t>each</t>
        </is>
      </c>
      <c r="E33" s="18" t="n">
        <v>1</v>
      </c>
      <c r="F33" s="19" t="inlineStr">
        <is>
          <t>Disconnect Box 60-Amp</t>
        </is>
      </c>
      <c r="G33" s="10" t="n">
        <v>27</v>
      </c>
      <c r="H33" s="20" t="n">
        <v>1</v>
      </c>
      <c r="I33" s="19" t="inlineStr">
        <is>
          <t>Electrical Whip 1/2" x 6'</t>
        </is>
      </c>
      <c r="J33" s="10" t="n">
        <v>22.5</v>
      </c>
      <c r="K33" s="20" t="n">
        <v>1</v>
      </c>
      <c r="L33" s="19" t="n"/>
      <c r="M33" s="10" t="n"/>
      <c r="N33" s="20" t="n"/>
      <c r="O33" s="21">
        <f>N(G33)*N(H33)+N(J33)*N(K33)+N(M33)*N(N33)</f>
        <v/>
      </c>
      <c r="P33" s="21">
        <f>ROUND(N(G33)*IF(N(G33)&gt;0,LOOKUP(N(G33),Settings!$B$9:$B$13,Settings!$C$9:$C$13),0),2)*N(H33)+ROUND(N(J33)*IF(N(J33)&gt;0,LOOKUP(N(J33),Settings!$B$9:$B$13,Settings!$C$9:$C$13),0),2)*N(K33)+ROUND(N(M33)*IF(N(M33)&gt;0,LOOKUP(N(M33),Settings!$B$9:$B$13,Settings!$C$9:$C$13),0),2)*N(N33)</f>
        <v/>
      </c>
      <c r="Q33" s="21">
        <f>E33*Settings!$C$4</f>
        <v/>
      </c>
      <c r="R33" s="22">
        <f>IF(ROUND(P33+Q33,2)&lt;=0,0,IF(ROUND(P33+Q33,2)&lt;50,CEILING(ROUND(P33+Q33,2),1),CEILING(ROUND(P33+Q33,2)+1,10)-1))</f>
        <v/>
      </c>
      <c r="S33" s="21">
        <f>O33+E33*Settings!$C$5</f>
        <v/>
      </c>
      <c r="T33" s="23">
        <f>IF(R33&gt;0,(R33-S33)/R33,0)</f>
        <v/>
      </c>
    </row>
    <row r="34" ht="30" customHeight="1">
      <c r="A34" s="15" t="inlineStr">
        <is>
          <t>Electrical</t>
        </is>
      </c>
      <c r="B34" s="6" t="inlineStr">
        <is>
          <t>Replace HVAC breaker</t>
        </is>
      </c>
      <c r="C34" s="16" t="inlineStr">
        <is>
          <t>Replace the failed breaker on the HVAC circuit and check the load.</t>
        </is>
      </c>
      <c r="D34" s="17" t="inlineStr">
        <is>
          <t>each</t>
        </is>
      </c>
      <c r="E34" s="18" t="n">
        <v>0.75</v>
      </c>
      <c r="F34" s="19" t="inlineStr">
        <is>
          <t>Circuit Breaker 30-Amp</t>
        </is>
      </c>
      <c r="G34" s="10" t="n">
        <v>13.5</v>
      </c>
      <c r="H34" s="20" t="n">
        <v>1</v>
      </c>
      <c r="I34" s="19" t="n"/>
      <c r="J34" s="10" t="n"/>
      <c r="K34" s="20" t="n"/>
      <c r="L34" s="19" t="n"/>
      <c r="M34" s="10" t="n"/>
      <c r="N34" s="20" t="n"/>
      <c r="O34" s="21">
        <f>N(G34)*N(H34)+N(J34)*N(K34)+N(M34)*N(N34)</f>
        <v/>
      </c>
      <c r="P34" s="21">
        <f>ROUND(N(G34)*IF(N(G34)&gt;0,LOOKUP(N(G34),Settings!$B$9:$B$13,Settings!$C$9:$C$13),0),2)*N(H34)+ROUND(N(J34)*IF(N(J34)&gt;0,LOOKUP(N(J34),Settings!$B$9:$B$13,Settings!$C$9:$C$13),0),2)*N(K34)+ROUND(N(M34)*IF(N(M34)&gt;0,LOOKUP(N(M34),Settings!$B$9:$B$13,Settings!$C$9:$C$13),0),2)*N(N34)</f>
        <v/>
      </c>
      <c r="Q34" s="21">
        <f>E34*Settings!$C$4</f>
        <v/>
      </c>
      <c r="R34" s="22">
        <f>IF(ROUND(P34+Q34,2)&lt;=0,0,IF(ROUND(P34+Q34,2)&lt;50,CEILING(ROUND(P34+Q34,2),1),CEILING(ROUND(P34+Q34,2)+1,10)-1))</f>
        <v/>
      </c>
      <c r="S34" s="21">
        <f>O34+E34*Settings!$C$5</f>
        <v/>
      </c>
      <c r="T34" s="23">
        <f>IF(R34&gt;0,(R34-S34)/R34,0)</f>
        <v/>
      </c>
    </row>
    <row r="35" ht="30" customHeight="1">
      <c r="A35" s="15" t="inlineStr">
        <is>
          <t>Electrical</t>
        </is>
      </c>
      <c r="B35" s="6" t="inlineStr">
        <is>
          <t>Replace blown fuse</t>
        </is>
      </c>
      <c r="C35" s="16" t="inlineStr">
        <is>
          <t>Replace the blown fuse and find what caused it.</t>
        </is>
      </c>
      <c r="D35" s="17" t="inlineStr">
        <is>
          <t>each</t>
        </is>
      </c>
      <c r="E35" s="18" t="n">
        <v>0.25</v>
      </c>
      <c r="F35" s="19" t="inlineStr">
        <is>
          <t>Fuse (Various Amperage)</t>
        </is>
      </c>
      <c r="G35" s="10" t="n">
        <v>3.9</v>
      </c>
      <c r="H35" s="20" t="n">
        <v>1</v>
      </c>
      <c r="I35" s="19" t="n"/>
      <c r="J35" s="10" t="n"/>
      <c r="K35" s="20" t="n"/>
      <c r="L35" s="19" t="n"/>
      <c r="M35" s="10" t="n"/>
      <c r="N35" s="20" t="n"/>
      <c r="O35" s="21">
        <f>N(G35)*N(H35)+N(J35)*N(K35)+N(M35)*N(N35)</f>
        <v/>
      </c>
      <c r="P35" s="21">
        <f>ROUND(N(G35)*IF(N(G35)&gt;0,LOOKUP(N(G35),Settings!$B$9:$B$13,Settings!$C$9:$C$13),0),2)*N(H35)+ROUND(N(J35)*IF(N(J35)&gt;0,LOOKUP(N(J35),Settings!$B$9:$B$13,Settings!$C$9:$C$13),0),2)*N(K35)+ROUND(N(M35)*IF(N(M35)&gt;0,LOOKUP(N(M35),Settings!$B$9:$B$13,Settings!$C$9:$C$13),0),2)*N(N35)</f>
        <v/>
      </c>
      <c r="Q35" s="21">
        <f>E35*Settings!$C$4</f>
        <v/>
      </c>
      <c r="R35" s="22">
        <f>IF(ROUND(P35+Q35,2)&lt;=0,0,IF(ROUND(P35+Q35,2)&lt;50,CEILING(ROUND(P35+Q35,2),1),CEILING(ROUND(P35+Q35,2)+1,10)-1))</f>
        <v/>
      </c>
      <c r="S35" s="21">
        <f>O35+E35*Settings!$C$5</f>
        <v/>
      </c>
      <c r="T35" s="23">
        <f>IF(R35&gt;0,(R35-S35)/R35,0)</f>
        <v/>
      </c>
    </row>
    <row r="36" ht="30" customHeight="1">
      <c r="A36" s="15" t="inlineStr">
        <is>
          <t>Controls</t>
        </is>
      </c>
      <c r="B36" s="6" t="inlineStr">
        <is>
          <t>Replace thermostat (programmable)</t>
        </is>
      </c>
      <c r="C36" s="16" t="inlineStr">
        <is>
          <t>Replace the thermostat with a programmable model and set the schedule.</t>
        </is>
      </c>
      <c r="D36" s="17" t="inlineStr">
        <is>
          <t>each</t>
        </is>
      </c>
      <c r="E36" s="18" t="n">
        <v>0.75</v>
      </c>
      <c r="F36" s="19" t="inlineStr">
        <is>
          <t>Programmable Thermostat (Basic)</t>
        </is>
      </c>
      <c r="G36" s="10" t="n">
        <v>36</v>
      </c>
      <c r="H36" s="20" t="n">
        <v>1</v>
      </c>
      <c r="I36" s="19" t="n"/>
      <c r="J36" s="10" t="n"/>
      <c r="K36" s="20" t="n"/>
      <c r="L36" s="19" t="n"/>
      <c r="M36" s="10" t="n"/>
      <c r="N36" s="20" t="n"/>
      <c r="O36" s="21">
        <f>N(G36)*N(H36)+N(J36)*N(K36)+N(M36)*N(N36)</f>
        <v/>
      </c>
      <c r="P36" s="21">
        <f>ROUND(N(G36)*IF(N(G36)&gt;0,LOOKUP(N(G36),Settings!$B$9:$B$13,Settings!$C$9:$C$13),0),2)*N(H36)+ROUND(N(J36)*IF(N(J36)&gt;0,LOOKUP(N(J36),Settings!$B$9:$B$13,Settings!$C$9:$C$13),0),2)*N(K36)+ROUND(N(M36)*IF(N(M36)&gt;0,LOOKUP(N(M36),Settings!$B$9:$B$13,Settings!$C$9:$C$13),0),2)*N(N36)</f>
        <v/>
      </c>
      <c r="Q36" s="21">
        <f>E36*Settings!$C$4</f>
        <v/>
      </c>
      <c r="R36" s="22">
        <f>IF(ROUND(P36+Q36,2)&lt;=0,0,IF(ROUND(P36+Q36,2)&lt;50,CEILING(ROUND(P36+Q36,2),1),CEILING(ROUND(P36+Q36,2)+1,10)-1))</f>
        <v/>
      </c>
      <c r="S36" s="21">
        <f>O36+E36*Settings!$C$5</f>
        <v/>
      </c>
      <c r="T36" s="23">
        <f>IF(R36&gt;0,(R36-S36)/R36,0)</f>
        <v/>
      </c>
      <c r="U36" s="24" t="n">
        <v>100</v>
      </c>
      <c r="V36" s="24" t="n">
        <v>600</v>
      </c>
      <c r="W36" s="25" t="inlineStr">
        <is>
          <t>https://www.homeadvisor.com/cost/heating-and-cooling/repair-a-furnace/</t>
        </is>
      </c>
    </row>
    <row r="37" ht="30" customHeight="1">
      <c r="A37" s="15" t="inlineStr">
        <is>
          <t>Controls</t>
        </is>
      </c>
      <c r="B37" s="6" t="inlineStr">
        <is>
          <t>Install smart thermostat</t>
        </is>
      </c>
      <c r="C37" s="16" t="inlineStr">
        <is>
          <t>Install a Wi-Fi thermostat, connect it to the app and set the schedule.</t>
        </is>
      </c>
      <c r="D37" s="17" t="inlineStr">
        <is>
          <t>each</t>
        </is>
      </c>
      <c r="E37" s="18" t="n">
        <v>1</v>
      </c>
      <c r="F37" s="19" t="inlineStr">
        <is>
          <t>Smart Thermostat - WiFi Enabled</t>
        </is>
      </c>
      <c r="G37" s="10" t="n">
        <v>105</v>
      </c>
      <c r="H37" s="20" t="n">
        <v>1</v>
      </c>
      <c r="I37" s="19" t="n"/>
      <c r="J37" s="10" t="n"/>
      <c r="K37" s="20" t="n"/>
      <c r="L37" s="19" t="n"/>
      <c r="M37" s="10" t="n"/>
      <c r="N37" s="20" t="n"/>
      <c r="O37" s="21">
        <f>N(G37)*N(H37)+N(J37)*N(K37)+N(M37)*N(N37)</f>
        <v/>
      </c>
      <c r="P37" s="21">
        <f>ROUND(N(G37)*IF(N(G37)&gt;0,LOOKUP(N(G37),Settings!$B$9:$B$13,Settings!$C$9:$C$13),0),2)*N(H37)+ROUND(N(J37)*IF(N(J37)&gt;0,LOOKUP(N(J37),Settings!$B$9:$B$13,Settings!$C$9:$C$13),0),2)*N(K37)+ROUND(N(M37)*IF(N(M37)&gt;0,LOOKUP(N(M37),Settings!$B$9:$B$13,Settings!$C$9:$C$13),0),2)*N(N37)</f>
        <v/>
      </c>
      <c r="Q37" s="21">
        <f>E37*Settings!$C$4</f>
        <v/>
      </c>
      <c r="R37" s="22">
        <f>IF(ROUND(P37+Q37,2)&lt;=0,0,IF(ROUND(P37+Q37,2)&lt;50,CEILING(ROUND(P37+Q37,2),1),CEILING(ROUND(P37+Q37,2)+1,10)-1))</f>
        <v/>
      </c>
      <c r="S37" s="21">
        <f>O37+E37*Settings!$C$5</f>
        <v/>
      </c>
      <c r="T37" s="23">
        <f>IF(R37&gt;0,(R37-S37)/R37,0)</f>
        <v/>
      </c>
      <c r="U37" s="24" t="n">
        <v>100</v>
      </c>
      <c r="V37" s="24" t="n">
        <v>600</v>
      </c>
      <c r="W37" s="25" t="inlineStr">
        <is>
          <t>https://www.homeadvisor.com/cost/heating-and-cooling/repair-a-furnace/</t>
        </is>
      </c>
    </row>
    <row r="38" ht="30" customHeight="1">
      <c r="A38" s="15" t="inlineStr">
        <is>
          <t>Controls</t>
        </is>
      </c>
      <c r="B38" s="6" t="inlineStr">
        <is>
          <t>Replace zone damper</t>
        </is>
      </c>
      <c r="C38" s="16" t="inlineStr">
        <is>
          <t>Replace the failed motorized zone damper and test each zone.</t>
        </is>
      </c>
      <c r="D38" s="17" t="inlineStr">
        <is>
          <t>each</t>
        </is>
      </c>
      <c r="E38" s="18" t="n">
        <v>1.5</v>
      </c>
      <c r="F38" s="19" t="inlineStr">
        <is>
          <t>Zone Damper (Motorized)</t>
        </is>
      </c>
      <c r="G38" s="10" t="n">
        <v>135</v>
      </c>
      <c r="H38" s="20" t="n">
        <v>1</v>
      </c>
      <c r="I38" s="19" t="n"/>
      <c r="J38" s="10" t="n"/>
      <c r="K38" s="20" t="n"/>
      <c r="L38" s="19" t="n"/>
      <c r="M38" s="10" t="n"/>
      <c r="N38" s="20" t="n"/>
      <c r="O38" s="21">
        <f>N(G38)*N(H38)+N(J38)*N(K38)+N(M38)*N(N38)</f>
        <v/>
      </c>
      <c r="P38" s="21">
        <f>ROUND(N(G38)*IF(N(G38)&gt;0,LOOKUP(N(G38),Settings!$B$9:$B$13,Settings!$C$9:$C$13),0),2)*N(H38)+ROUND(N(J38)*IF(N(J38)&gt;0,LOOKUP(N(J38),Settings!$B$9:$B$13,Settings!$C$9:$C$13),0),2)*N(K38)+ROUND(N(M38)*IF(N(M38)&gt;0,LOOKUP(N(M38),Settings!$B$9:$B$13,Settings!$C$9:$C$13),0),2)*N(N38)</f>
        <v/>
      </c>
      <c r="Q38" s="21">
        <f>E38*Settings!$C$4</f>
        <v/>
      </c>
      <c r="R38" s="22">
        <f>IF(ROUND(P38+Q38,2)&lt;=0,0,IF(ROUND(P38+Q38,2)&lt;50,CEILING(ROUND(P38+Q38,2),1),CEILING(ROUND(P38+Q38,2)+1,10)-1))</f>
        <v/>
      </c>
      <c r="S38" s="21">
        <f>O38+E38*Settings!$C$5</f>
        <v/>
      </c>
      <c r="T38" s="23">
        <f>IF(R38&gt;0,(R38-S38)/R38,0)</f>
        <v/>
      </c>
    </row>
    <row r="39" ht="30" customHeight="1">
      <c r="A39" s="15" t="inlineStr">
        <is>
          <t>Drainage</t>
        </is>
      </c>
      <c r="B39" s="6" t="inlineStr">
        <is>
          <t>Clear condensate drain line</t>
        </is>
      </c>
      <c r="C39" s="16" t="inlineStr">
        <is>
          <t>Clear and flush the condensate drain and treat the pan.</t>
        </is>
      </c>
      <c r="D39" s="17" t="inlineStr">
        <is>
          <t>each</t>
        </is>
      </c>
      <c r="E39" s="18" t="n">
        <v>0.75</v>
      </c>
      <c r="F39" s="19" t="inlineStr">
        <is>
          <t>Condensate Line Flush Kit</t>
        </is>
      </c>
      <c r="G39" s="10" t="n">
        <v>13.5</v>
      </c>
      <c r="H39" s="20" t="n">
        <v>1</v>
      </c>
      <c r="I39" s="19" t="n"/>
      <c r="J39" s="10" t="n"/>
      <c r="K39" s="20" t="n"/>
      <c r="L39" s="19" t="n"/>
      <c r="M39" s="10" t="n"/>
      <c r="N39" s="20" t="n"/>
      <c r="O39" s="21">
        <f>N(G39)*N(H39)+N(J39)*N(K39)+N(M39)*N(N39)</f>
        <v/>
      </c>
      <c r="P39" s="21">
        <f>ROUND(N(G39)*IF(N(G39)&gt;0,LOOKUP(N(G39),Settings!$B$9:$B$13,Settings!$C$9:$C$13),0),2)*N(H39)+ROUND(N(J39)*IF(N(J39)&gt;0,LOOKUP(N(J39),Settings!$B$9:$B$13,Settings!$C$9:$C$13),0),2)*N(K39)+ROUND(N(M39)*IF(N(M39)&gt;0,LOOKUP(N(M39),Settings!$B$9:$B$13,Settings!$C$9:$C$13),0),2)*N(N39)</f>
        <v/>
      </c>
      <c r="Q39" s="21">
        <f>E39*Settings!$C$4</f>
        <v/>
      </c>
      <c r="R39" s="22">
        <f>IF(ROUND(P39+Q39,2)&lt;=0,0,IF(ROUND(P39+Q39,2)&lt;50,CEILING(ROUND(P39+Q39,2),1),CEILING(ROUND(P39+Q39,2)+1,10)-1))</f>
        <v/>
      </c>
      <c r="S39" s="21">
        <f>O39+E39*Settings!$C$5</f>
        <v/>
      </c>
      <c r="T39" s="23">
        <f>IF(R39&gt;0,(R39-S39)/R39,0)</f>
        <v/>
      </c>
    </row>
    <row r="40" ht="30" customHeight="1">
      <c r="A40" s="15" t="inlineStr">
        <is>
          <t>Drainage</t>
        </is>
      </c>
      <c r="B40" s="6" t="inlineStr">
        <is>
          <t>Replace condensate pump</t>
        </is>
      </c>
      <c r="C40" s="16" t="inlineStr">
        <is>
          <t>Replace the condensate pump and its tubing, and test the overflow cut-off.</t>
        </is>
      </c>
      <c r="D40" s="17" t="inlineStr">
        <is>
          <t>each</t>
        </is>
      </c>
      <c r="E40" s="18" t="n">
        <v>1</v>
      </c>
      <c r="F40" s="19" t="inlineStr">
        <is>
          <t>Condensate Pump</t>
        </is>
      </c>
      <c r="G40" s="10" t="n">
        <v>69</v>
      </c>
      <c r="H40" s="20" t="n">
        <v>1</v>
      </c>
      <c r="I40" s="19" t="inlineStr">
        <is>
          <t>Condensate Drain Line 3/4" PVC</t>
        </is>
      </c>
      <c r="J40" s="10" t="n">
        <v>0.9</v>
      </c>
      <c r="K40" s="20" t="n">
        <v>10</v>
      </c>
      <c r="L40" s="19" t="n"/>
      <c r="M40" s="10" t="n"/>
      <c r="N40" s="20" t="n"/>
      <c r="O40" s="21">
        <f>N(G40)*N(H40)+N(J40)*N(K40)+N(M40)*N(N40)</f>
        <v/>
      </c>
      <c r="P40" s="21">
        <f>ROUND(N(G40)*IF(N(G40)&gt;0,LOOKUP(N(G40),Settings!$B$9:$B$13,Settings!$C$9:$C$13),0),2)*N(H40)+ROUND(N(J40)*IF(N(J40)&gt;0,LOOKUP(N(J40),Settings!$B$9:$B$13,Settings!$C$9:$C$13),0),2)*N(K40)+ROUND(N(M40)*IF(N(M40)&gt;0,LOOKUP(N(M40),Settings!$B$9:$B$13,Settings!$C$9:$C$13),0),2)*N(N40)</f>
        <v/>
      </c>
      <c r="Q40" s="21">
        <f>E40*Settings!$C$4</f>
        <v/>
      </c>
      <c r="R40" s="22">
        <f>IF(ROUND(P40+Q40,2)&lt;=0,0,IF(ROUND(P40+Q40,2)&lt;50,CEILING(ROUND(P40+Q40,2),1),CEILING(ROUND(P40+Q40,2)+1,10)-1))</f>
        <v/>
      </c>
      <c r="S40" s="21">
        <f>O40+E40*Settings!$C$5</f>
        <v/>
      </c>
      <c r="T40" s="23">
        <f>IF(R40&gt;0,(R40-S40)/R40,0)</f>
        <v/>
      </c>
    </row>
    <row r="41" ht="30" customHeight="1">
      <c r="A41" s="15" t="inlineStr">
        <is>
          <t>Drainage</t>
        </is>
      </c>
      <c r="B41" s="6" t="inlineStr">
        <is>
          <t>Install float safety switch</t>
        </is>
      </c>
      <c r="C41" s="16" t="inlineStr">
        <is>
          <t>Add a float switch that shuts the system off before the drain overflows.</t>
        </is>
      </c>
      <c r="D41" s="17" t="inlineStr">
        <is>
          <t>each</t>
        </is>
      </c>
      <c r="E41" s="18" t="n">
        <v>0.5</v>
      </c>
      <c r="F41" s="19" t="inlineStr">
        <is>
          <t>Float Switch (Safety)</t>
        </is>
      </c>
      <c r="G41" s="10" t="n">
        <v>22.5</v>
      </c>
      <c r="H41" s="20" t="n">
        <v>1</v>
      </c>
      <c r="I41" s="19" t="n"/>
      <c r="J41" s="10" t="n"/>
      <c r="K41" s="20" t="n"/>
      <c r="L41" s="19" t="n"/>
      <c r="M41" s="10" t="n"/>
      <c r="N41" s="20" t="n"/>
      <c r="O41" s="21">
        <f>N(G41)*N(H41)+N(J41)*N(K41)+N(M41)*N(N41)</f>
        <v/>
      </c>
      <c r="P41" s="21">
        <f>ROUND(N(G41)*IF(N(G41)&gt;0,LOOKUP(N(G41),Settings!$B$9:$B$13,Settings!$C$9:$C$13),0),2)*N(H41)+ROUND(N(J41)*IF(N(J41)&gt;0,LOOKUP(N(J41),Settings!$B$9:$B$13,Settings!$C$9:$C$13),0),2)*N(K41)+ROUND(N(M41)*IF(N(M41)&gt;0,LOOKUP(N(M41),Settings!$B$9:$B$13,Settings!$C$9:$C$13),0),2)*N(N41)</f>
        <v/>
      </c>
      <c r="Q41" s="21">
        <f>E41*Settings!$C$4</f>
        <v/>
      </c>
      <c r="R41" s="22">
        <f>IF(ROUND(P41+Q41,2)&lt;=0,0,IF(ROUND(P41+Q41,2)&lt;50,CEILING(ROUND(P41+Q41,2),1),CEILING(ROUND(P41+Q41,2)+1,10)-1))</f>
        <v/>
      </c>
      <c r="S41" s="21">
        <f>O41+E41*Settings!$C$5</f>
        <v/>
      </c>
      <c r="T41" s="23">
        <f>IF(R41&gt;0,(R41-S41)/R41,0)</f>
        <v/>
      </c>
    </row>
    <row r="42" ht="30" customHeight="1">
      <c r="A42" s="15" t="inlineStr">
        <is>
          <t>Drainage</t>
        </is>
      </c>
      <c r="B42" s="6" t="inlineStr">
        <is>
          <t>Replace secondary drain pan</t>
        </is>
      </c>
      <c r="C42" s="16" t="inlineStr">
        <is>
          <t>Replace the rusted or cracked secondary drain pan.</t>
        </is>
      </c>
      <c r="D42" s="17" t="inlineStr">
        <is>
          <t>each</t>
        </is>
      </c>
      <c r="E42" s="18" t="n">
        <v>1.5</v>
      </c>
      <c r="F42" s="19" t="inlineStr">
        <is>
          <t>Condensate Drain Pan (Secondary)</t>
        </is>
      </c>
      <c r="G42" s="10" t="n">
        <v>31.5</v>
      </c>
      <c r="H42" s="20" t="n">
        <v>1</v>
      </c>
      <c r="I42" s="19" t="n"/>
      <c r="J42" s="10" t="n"/>
      <c r="K42" s="20" t="n"/>
      <c r="L42" s="19" t="n"/>
      <c r="M42" s="10" t="n"/>
      <c r="N42" s="20" t="n"/>
      <c r="O42" s="21">
        <f>N(G42)*N(H42)+N(J42)*N(K42)+N(M42)*N(N42)</f>
        <v/>
      </c>
      <c r="P42" s="21">
        <f>ROUND(N(G42)*IF(N(G42)&gt;0,LOOKUP(N(G42),Settings!$B$9:$B$13,Settings!$C$9:$C$13),0),2)*N(H42)+ROUND(N(J42)*IF(N(J42)&gt;0,LOOKUP(N(J42),Settings!$B$9:$B$13,Settings!$C$9:$C$13),0),2)*N(K42)+ROUND(N(M42)*IF(N(M42)&gt;0,LOOKUP(N(M42),Settings!$B$9:$B$13,Settings!$C$9:$C$13),0),2)*N(N42)</f>
        <v/>
      </c>
      <c r="Q42" s="21">
        <f>E42*Settings!$C$4</f>
        <v/>
      </c>
      <c r="R42" s="22">
        <f>IF(ROUND(P42+Q42,2)&lt;=0,0,IF(ROUND(P42+Q42,2)&lt;50,CEILING(ROUND(P42+Q42,2),1),CEILING(ROUND(P42+Q42,2)+1,10)-1))</f>
        <v/>
      </c>
      <c r="S42" s="21">
        <f>O42+E42*Settings!$C$5</f>
        <v/>
      </c>
      <c r="T42" s="23">
        <f>IF(R42&gt;0,(R42-S42)/R42,0)</f>
        <v/>
      </c>
    </row>
    <row r="43" ht="30" customHeight="1">
      <c r="A43" s="15" t="inlineStr">
        <is>
          <t>Air quality</t>
        </is>
      </c>
      <c r="B43" s="6" t="inlineStr">
        <is>
          <t>Install UV light</t>
        </is>
      </c>
      <c r="C43" s="16" t="inlineStr">
        <is>
          <t>Install a UV air purifier in the air handler to keep the coil clean.</t>
        </is>
      </c>
      <c r="D43" s="17" t="inlineStr">
        <is>
          <t>each</t>
        </is>
      </c>
      <c r="E43" s="18" t="n">
        <v>1.5</v>
      </c>
      <c r="F43" s="19" t="inlineStr">
        <is>
          <t>UV Light Air Purifier</t>
        </is>
      </c>
      <c r="G43" s="10" t="n">
        <v>360</v>
      </c>
      <c r="H43" s="20" t="n">
        <v>1</v>
      </c>
      <c r="I43" s="19" t="n"/>
      <c r="J43" s="10" t="n"/>
      <c r="K43" s="20" t="n"/>
      <c r="L43" s="19" t="n"/>
      <c r="M43" s="10" t="n"/>
      <c r="N43" s="20" t="n"/>
      <c r="O43" s="21">
        <f>N(G43)*N(H43)+N(J43)*N(K43)+N(M43)*N(N43)</f>
        <v/>
      </c>
      <c r="P43" s="21">
        <f>ROUND(N(G43)*IF(N(G43)&gt;0,LOOKUP(N(G43),Settings!$B$9:$B$13,Settings!$C$9:$C$13),0),2)*N(H43)+ROUND(N(J43)*IF(N(J43)&gt;0,LOOKUP(N(J43),Settings!$B$9:$B$13,Settings!$C$9:$C$13),0),2)*N(K43)+ROUND(N(M43)*IF(N(M43)&gt;0,LOOKUP(N(M43),Settings!$B$9:$B$13,Settings!$C$9:$C$13),0),2)*N(N43)</f>
        <v/>
      </c>
      <c r="Q43" s="21">
        <f>E43*Settings!$C$4</f>
        <v/>
      </c>
      <c r="R43" s="22">
        <f>IF(ROUND(P43+Q43,2)&lt;=0,0,IF(ROUND(P43+Q43,2)&lt;50,CEILING(ROUND(P43+Q43,2),1),CEILING(ROUND(P43+Q43,2)+1,10)-1))</f>
        <v/>
      </c>
      <c r="S43" s="21">
        <f>O43+E43*Settings!$C$5</f>
        <v/>
      </c>
      <c r="T43" s="23">
        <f>IF(R43&gt;0,(R43-S43)/R43,0)</f>
        <v/>
      </c>
    </row>
    <row r="44" ht="30" customHeight="1">
      <c r="A44" s="15" t="inlineStr">
        <is>
          <t>Diagnostics</t>
        </is>
      </c>
      <c r="B44" s="6" t="inlineStr">
        <is>
          <t>Diagnostic service call</t>
        </is>
      </c>
      <c r="C44" s="16" t="inlineStr">
        <is>
          <t>Trip to the home and a full diagnosis of the problem, with repair options and prices.</t>
        </is>
      </c>
      <c r="D44" s="17" t="inlineStr">
        <is>
          <t>each</t>
        </is>
      </c>
      <c r="E44" s="18" t="n">
        <v>1</v>
      </c>
      <c r="F44" s="19" t="n"/>
      <c r="G44" s="10" t="n"/>
      <c r="H44" s="20" t="n"/>
      <c r="I44" s="19" t="n"/>
      <c r="J44" s="10" t="n"/>
      <c r="K44" s="20" t="n"/>
      <c r="L44" s="19" t="n"/>
      <c r="M44" s="10" t="n"/>
      <c r="N44" s="20" t="n"/>
      <c r="O44" s="21">
        <f>N(G44)*N(H44)+N(J44)*N(K44)+N(M44)*N(N44)</f>
        <v/>
      </c>
      <c r="P44" s="21">
        <f>ROUND(N(G44)*IF(N(G44)&gt;0,LOOKUP(N(G44),Settings!$B$9:$B$13,Settings!$C$9:$C$13),0),2)*N(H44)+ROUND(N(J44)*IF(N(J44)&gt;0,LOOKUP(N(J44),Settings!$B$9:$B$13,Settings!$C$9:$C$13),0),2)*N(K44)+ROUND(N(M44)*IF(N(M44)&gt;0,LOOKUP(N(M44),Settings!$B$9:$B$13,Settings!$C$9:$C$13),0),2)*N(N44)</f>
        <v/>
      </c>
      <c r="Q44" s="21">
        <f>E44*Settings!$C$4</f>
        <v/>
      </c>
      <c r="R44" s="22">
        <f>IF(ROUND(P44+Q44,2)&lt;=0,0,IF(ROUND(P44+Q44,2)&lt;50,CEILING(ROUND(P44+Q44,2),1),CEILING(ROUND(P44+Q44,2)+1,10)-1))</f>
        <v/>
      </c>
      <c r="S44" s="21">
        <f>O44+E44*Settings!$C$5</f>
        <v/>
      </c>
      <c r="T44" s="23">
        <f>IF(R44&gt;0,(R44-S44)/R44,0)</f>
        <v/>
      </c>
    </row>
    <row r="46" ht="30" customHeight="1">
      <c r="B46" s="7" t="inlineStr">
        <is>
          <t>Hours: one tech, typical home, setup and cleanup included, no drive time. Part costs are typical 2026 contractor costs; use your supply house's. R-410A at $18/lb (AC Direct: $16-20 contractor cost, 2026). Published ranges are what homeowners are quoted, from Fixr (July 2026) and HomeAdvisor (updated June 2026).</t>
        </is>
      </c>
    </row>
    <row r="47"/>
  </sheetData>
  <sheetProtection selectLockedCells="0" selectUnlockedCells="0" sheet="1" objects="0" insertRows="0" insertHyperlinks="1" autoFilter="0" scenarios="0" formatColumns="0" deleteColumns="1" insertColumns="1" pivotTables="1" deleteRows="1" formatCells="1" formatRows="0" sort="0"/>
  <autoFilter ref="A3:W44"/>
  <mergeCells count="3">
    <mergeCell ref="A1:T1"/>
    <mergeCell ref="B46:T47"/>
    <mergeCell ref="A2:T2"/>
  </mergeCells>
  <printOptions horizontalCentered="1"/>
  <pageMargins left="0.5" right="0.5" top="0.6" bottom="0.6" header="0.5" footer="0.5"/>
  <pageSetup orientation="landscape" fitToHeight="0" fitToWidth="1"/>
  <headerFooter>
    <oddHeader/>
    <oddFooter>&amp;C&amp;8 &amp;A  · 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2026-10-29T17:31:23Z</dcterms:created>
  <dcterms:modified xmlns:dcterms="http://purl.org/dc/terms/" xmlns:xsi="http://www.w3.org/2001/XMLSchema-instance" xsi:type="dcterms:W3CDTF">2026-10-29T17:31:23Z</dcterms:modified>
</cp:coreProperties>
</file>